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oom\Desktop\Esto es lo que se cargo 4to Trim 2025\ART 35\"/>
    </mc:Choice>
  </mc:AlternateContent>
  <xr:revisionPtr revIDLastSave="0" documentId="13_ncr:1_{4B40A67A-2FB3-4D3D-97D1-46910E628B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Formatos'!$A$7:$AF$177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8" i="8" l="1"/>
  <c r="D168" i="8" s="1"/>
  <c r="D167" i="8"/>
  <c r="D166" i="8"/>
  <c r="C164" i="8"/>
  <c r="D164" i="8" s="1"/>
  <c r="C158" i="8"/>
  <c r="D158" i="8" s="1"/>
  <c r="C155" i="8"/>
  <c r="D155" i="8" s="1"/>
  <c r="D154" i="8"/>
  <c r="D153" i="8"/>
  <c r="C149" i="8"/>
  <c r="D149" i="8" s="1"/>
  <c r="D147" i="8"/>
  <c r="D146" i="8"/>
  <c r="D139" i="8"/>
  <c r="D138" i="8"/>
  <c r="D131" i="8"/>
  <c r="D130" i="8"/>
  <c r="D123" i="8"/>
  <c r="D122" i="8"/>
  <c r="D115" i="8"/>
  <c r="D114" i="8"/>
  <c r="D107" i="8"/>
  <c r="D106" i="8"/>
  <c r="D99" i="8"/>
  <c r="D98" i="8"/>
  <c r="D91" i="8"/>
  <c r="D90" i="8"/>
  <c r="D83" i="8"/>
  <c r="D82" i="8"/>
  <c r="D75" i="8"/>
  <c r="D74" i="8"/>
  <c r="D67" i="8"/>
  <c r="D66" i="8"/>
  <c r="D59" i="8"/>
  <c r="D58" i="8"/>
  <c r="D51" i="8"/>
  <c r="D50" i="8"/>
  <c r="D43" i="8"/>
  <c r="D42" i="8"/>
  <c r="D35" i="8"/>
  <c r="D34" i="8"/>
  <c r="C173" i="8"/>
  <c r="D173" i="8" s="1"/>
  <c r="C172" i="8"/>
  <c r="D172" i="8" s="1"/>
  <c r="C171" i="8"/>
  <c r="D171" i="8" s="1"/>
  <c r="C170" i="8"/>
  <c r="D170" i="8" s="1"/>
  <c r="C169" i="8"/>
  <c r="D169" i="8" s="1"/>
  <c r="C167" i="8"/>
  <c r="C166" i="8"/>
  <c r="C165" i="8"/>
  <c r="D165" i="8" s="1"/>
  <c r="C163" i="8"/>
  <c r="D163" i="8" s="1"/>
  <c r="C162" i="8"/>
  <c r="D162" i="8" s="1"/>
  <c r="C161" i="8"/>
  <c r="D161" i="8" s="1"/>
  <c r="C160" i="8"/>
  <c r="D160" i="8" s="1"/>
  <c r="C159" i="8"/>
  <c r="D159" i="8" s="1"/>
  <c r="C157" i="8"/>
  <c r="D157" i="8" s="1"/>
  <c r="C156" i="8"/>
  <c r="D156" i="8" s="1"/>
  <c r="C154" i="8"/>
  <c r="C153" i="8"/>
  <c r="C152" i="8"/>
  <c r="D152" i="8" s="1"/>
  <c r="C151" i="8"/>
  <c r="D151" i="8" s="1"/>
  <c r="C150" i="8"/>
  <c r="D150" i="8" s="1"/>
  <c r="C148" i="8"/>
  <c r="D148" i="8" s="1"/>
  <c r="C147" i="8"/>
  <c r="C146" i="8"/>
  <c r="C145" i="8"/>
  <c r="D145" i="8" s="1"/>
  <c r="C144" i="8"/>
  <c r="D144" i="8" s="1"/>
  <c r="C143" i="8"/>
  <c r="D143" i="8" s="1"/>
  <c r="C142" i="8"/>
  <c r="D142" i="8" s="1"/>
  <c r="C141" i="8"/>
  <c r="D141" i="8" s="1"/>
  <c r="C140" i="8"/>
  <c r="D140" i="8" s="1"/>
  <c r="C139" i="8"/>
  <c r="C138" i="8"/>
  <c r="C137" i="8"/>
  <c r="D137" i="8" s="1"/>
  <c r="C136" i="8"/>
  <c r="D136" i="8" s="1"/>
  <c r="C135" i="8"/>
  <c r="D135" i="8" s="1"/>
  <c r="C134" i="8"/>
  <c r="D134" i="8" s="1"/>
  <c r="C133" i="8"/>
  <c r="D133" i="8" s="1"/>
  <c r="C132" i="8"/>
  <c r="D132" i="8" s="1"/>
  <c r="C131" i="8"/>
  <c r="C130" i="8"/>
  <c r="C129" i="8"/>
  <c r="D129" i="8" s="1"/>
  <c r="C128" i="8"/>
  <c r="D128" i="8" s="1"/>
  <c r="C127" i="8"/>
  <c r="D127" i="8" s="1"/>
  <c r="C126" i="8"/>
  <c r="D126" i="8" s="1"/>
  <c r="C125" i="8"/>
  <c r="D125" i="8" s="1"/>
  <c r="C124" i="8"/>
  <c r="D124" i="8" s="1"/>
  <c r="C123" i="8"/>
  <c r="C122" i="8"/>
  <c r="C121" i="8"/>
  <c r="D121" i="8" s="1"/>
  <c r="C120" i="8"/>
  <c r="D120" i="8" s="1"/>
  <c r="C119" i="8"/>
  <c r="D119" i="8" s="1"/>
  <c r="C118" i="8"/>
  <c r="D118" i="8" s="1"/>
  <c r="C117" i="8"/>
  <c r="D117" i="8" s="1"/>
  <c r="C116" i="8"/>
  <c r="D116" i="8" s="1"/>
  <c r="C115" i="8"/>
  <c r="C114" i="8"/>
  <c r="C113" i="8"/>
  <c r="D113" i="8" s="1"/>
  <c r="C112" i="8"/>
  <c r="D112" i="8" s="1"/>
  <c r="C111" i="8"/>
  <c r="D111" i="8" s="1"/>
  <c r="C110" i="8"/>
  <c r="D110" i="8" s="1"/>
  <c r="C109" i="8"/>
  <c r="D109" i="8" s="1"/>
  <c r="C108" i="8"/>
  <c r="D108" i="8" s="1"/>
  <c r="C107" i="8"/>
  <c r="C106" i="8"/>
  <c r="C105" i="8"/>
  <c r="D105" i="8" s="1"/>
  <c r="C104" i="8"/>
  <c r="D104" i="8" s="1"/>
  <c r="C103" i="8"/>
  <c r="D103" i="8" s="1"/>
  <c r="C102" i="8"/>
  <c r="D102" i="8" s="1"/>
  <c r="C101" i="8"/>
  <c r="D101" i="8" s="1"/>
  <c r="C100" i="8"/>
  <c r="D100" i="8" s="1"/>
  <c r="C99" i="8"/>
  <c r="C98" i="8"/>
  <c r="C97" i="8"/>
  <c r="D97" i="8" s="1"/>
  <c r="C96" i="8"/>
  <c r="D96" i="8" s="1"/>
  <c r="C95" i="8"/>
  <c r="D95" i="8" s="1"/>
  <c r="C94" i="8"/>
  <c r="D94" i="8" s="1"/>
  <c r="C93" i="8"/>
  <c r="D93" i="8" s="1"/>
  <c r="C92" i="8"/>
  <c r="D92" i="8" s="1"/>
  <c r="C91" i="8"/>
  <c r="C90" i="8"/>
  <c r="C89" i="8"/>
  <c r="D89" i="8" s="1"/>
  <c r="C88" i="8"/>
  <c r="D88" i="8" s="1"/>
  <c r="C87" i="8"/>
  <c r="D87" i="8" s="1"/>
  <c r="C86" i="8"/>
  <c r="D86" i="8" s="1"/>
  <c r="C85" i="8"/>
  <c r="D85" i="8" s="1"/>
  <c r="C84" i="8"/>
  <c r="D84" i="8" s="1"/>
  <c r="C83" i="8"/>
  <c r="C82" i="8"/>
  <c r="C81" i="8"/>
  <c r="D81" i="8" s="1"/>
  <c r="C80" i="8"/>
  <c r="D80" i="8" s="1"/>
  <c r="C79" i="8"/>
  <c r="D79" i="8" s="1"/>
  <c r="C78" i="8"/>
  <c r="D78" i="8" s="1"/>
  <c r="C77" i="8"/>
  <c r="D77" i="8" s="1"/>
  <c r="C76" i="8"/>
  <c r="D76" i="8" s="1"/>
  <c r="C75" i="8"/>
  <c r="C74" i="8"/>
  <c r="C73" i="8"/>
  <c r="D73" i="8" s="1"/>
  <c r="C72" i="8"/>
  <c r="D72" i="8" s="1"/>
  <c r="C71" i="8"/>
  <c r="D71" i="8" s="1"/>
  <c r="C70" i="8"/>
  <c r="D70" i="8" s="1"/>
  <c r="C69" i="8"/>
  <c r="D69" i="8" s="1"/>
  <c r="C68" i="8"/>
  <c r="D68" i="8" s="1"/>
  <c r="C67" i="8"/>
  <c r="C66" i="8"/>
  <c r="C65" i="8"/>
  <c r="D65" i="8" s="1"/>
  <c r="C64" i="8"/>
  <c r="D64" i="8" s="1"/>
  <c r="C63" i="8"/>
  <c r="D63" i="8" s="1"/>
  <c r="C62" i="8"/>
  <c r="D62" i="8" s="1"/>
  <c r="C61" i="8"/>
  <c r="D61" i="8" s="1"/>
  <c r="C60" i="8"/>
  <c r="D60" i="8" s="1"/>
  <c r="C59" i="8"/>
  <c r="C58" i="8"/>
  <c r="C57" i="8"/>
  <c r="D57" i="8" s="1"/>
  <c r="C56" i="8"/>
  <c r="D56" i="8" s="1"/>
  <c r="C55" i="8"/>
  <c r="D55" i="8" s="1"/>
  <c r="C54" i="8"/>
  <c r="D54" i="8" s="1"/>
  <c r="C53" i="8"/>
  <c r="D53" i="8" s="1"/>
  <c r="C52" i="8"/>
  <c r="D52" i="8" s="1"/>
  <c r="C51" i="8"/>
  <c r="C50" i="8"/>
  <c r="C49" i="8"/>
  <c r="D49" i="8" s="1"/>
  <c r="C48" i="8"/>
  <c r="D48" i="8" s="1"/>
  <c r="C47" i="8"/>
  <c r="D47" i="8" s="1"/>
  <c r="C46" i="8"/>
  <c r="D46" i="8" s="1"/>
  <c r="C45" i="8"/>
  <c r="D45" i="8" s="1"/>
  <c r="C44" i="8"/>
  <c r="D44" i="8" s="1"/>
  <c r="C43" i="8"/>
  <c r="C42" i="8"/>
  <c r="C41" i="8"/>
  <c r="D41" i="8" s="1"/>
  <c r="C40" i="8"/>
  <c r="D40" i="8" s="1"/>
  <c r="C39" i="8"/>
  <c r="D39" i="8" s="1"/>
  <c r="C38" i="8"/>
  <c r="D38" i="8" s="1"/>
  <c r="C37" i="8"/>
  <c r="D37" i="8" s="1"/>
  <c r="C36" i="8"/>
  <c r="D36" i="8" s="1"/>
  <c r="C35" i="8"/>
  <c r="C34" i="8"/>
  <c r="C33" i="8"/>
  <c r="D33" i="8" s="1"/>
  <c r="C32" i="8"/>
  <c r="D32" i="8" s="1"/>
  <c r="C31" i="8"/>
  <c r="D31" i="8" s="1"/>
  <c r="C30" i="8"/>
  <c r="D30" i="8" s="1"/>
  <c r="D29" i="8"/>
  <c r="C29" i="8"/>
  <c r="C26" i="8"/>
  <c r="D26" i="8"/>
  <c r="D6" i="8"/>
  <c r="C28" i="8"/>
  <c r="D28" i="8" s="1"/>
  <c r="C27" i="8"/>
  <c r="D27" i="8" s="1"/>
  <c r="C25" i="8"/>
  <c r="D25" i="8" s="1"/>
  <c r="C24" i="8"/>
  <c r="D24" i="8" s="1"/>
  <c r="C23" i="8"/>
  <c r="D23" i="8" s="1"/>
  <c r="C22" i="8"/>
  <c r="D22" i="8" s="1"/>
  <c r="C21" i="8"/>
  <c r="D21" i="8" s="1"/>
  <c r="C20" i="8"/>
  <c r="D20" i="8" s="1"/>
  <c r="C19" i="8"/>
  <c r="D19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6" i="8"/>
  <c r="C5" i="8"/>
  <c r="D5" i="8" s="1"/>
  <c r="C4" i="8"/>
  <c r="D4" i="8" s="1"/>
  <c r="A5" i="8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3" i="9"/>
  <c r="D62" i="9"/>
  <c r="D61" i="9"/>
  <c r="D59" i="9"/>
  <c r="D57" i="9"/>
  <c r="D54" i="9"/>
  <c r="D53" i="9"/>
  <c r="D52" i="9"/>
  <c r="D50" i="9"/>
  <c r="D49" i="9"/>
  <c r="D48" i="9"/>
  <c r="D47" i="9"/>
  <c r="D46" i="9"/>
  <c r="D37" i="9"/>
  <c r="D36" i="9"/>
  <c r="D35" i="9"/>
  <c r="D34" i="9"/>
  <c r="D31" i="9"/>
  <c r="D25" i="9"/>
  <c r="D22" i="9"/>
  <c r="D19" i="9"/>
  <c r="D17" i="9"/>
  <c r="D13" i="9"/>
  <c r="D9" i="9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O174" i="1"/>
  <c r="O172" i="1"/>
  <c r="O166" i="1"/>
  <c r="O155" i="1"/>
  <c r="O149" i="1"/>
  <c r="O145" i="1"/>
  <c r="O141" i="1"/>
  <c r="O136" i="1"/>
  <c r="O135" i="1"/>
  <c r="O133" i="1"/>
  <c r="O132" i="1"/>
  <c r="O130" i="1"/>
  <c r="O124" i="1"/>
  <c r="O121" i="1"/>
  <c r="O118" i="1"/>
  <c r="O116" i="1"/>
  <c r="O112" i="1"/>
  <c r="O107" i="1"/>
  <c r="O97" i="1"/>
  <c r="O95" i="1"/>
  <c r="O94" i="1"/>
  <c r="O85" i="1"/>
  <c r="O79" i="1"/>
  <c r="O72" i="1"/>
  <c r="O71" i="1"/>
  <c r="O64" i="1"/>
  <c r="O61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M81" i="1"/>
  <c r="D64" i="9"/>
  <c r="D60" i="9"/>
  <c r="D58" i="9"/>
  <c r="D56" i="9"/>
  <c r="D55" i="9"/>
  <c r="D51" i="9"/>
  <c r="D45" i="9"/>
  <c r="D44" i="9"/>
  <c r="D43" i="9"/>
  <c r="D42" i="9"/>
  <c r="D41" i="9"/>
  <c r="D40" i="9"/>
  <c r="D39" i="9"/>
  <c r="D38" i="9"/>
  <c r="D33" i="9"/>
  <c r="D32" i="9"/>
  <c r="D30" i="9"/>
  <c r="D26" i="9"/>
  <c r="D29" i="9"/>
  <c r="D28" i="9"/>
  <c r="D27" i="9"/>
  <c r="D24" i="9"/>
  <c r="D23" i="9"/>
  <c r="D21" i="9"/>
  <c r="D20" i="9"/>
  <c r="D18" i="9"/>
  <c r="D16" i="9"/>
  <c r="D15" i="9"/>
  <c r="D14" i="9"/>
  <c r="D12" i="9"/>
  <c r="D11" i="9"/>
  <c r="D10" i="9"/>
  <c r="D8" i="9"/>
  <c r="D7" i="9"/>
  <c r="D6" i="9"/>
  <c r="D5" i="9"/>
  <c r="D4" i="9"/>
  <c r="A5" i="9"/>
  <c r="AB176" i="1" l="1"/>
  <c r="AB177" i="1" s="1"/>
  <c r="AB172" i="1"/>
  <c r="AB173" i="1" s="1"/>
  <c r="AB161" i="1"/>
  <c r="AB162" i="1" s="1"/>
  <c r="AB163" i="1" s="1"/>
  <c r="AB164" i="1" s="1"/>
  <c r="AB165" i="1" s="1"/>
  <c r="AB166" i="1" s="1"/>
  <c r="AB167" i="1" s="1"/>
  <c r="AB168" i="1" s="1"/>
  <c r="AB169" i="1" s="1"/>
  <c r="AB170" i="1" s="1"/>
  <c r="AB158" i="1"/>
  <c r="AB144" i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37" i="1"/>
  <c r="AB138" i="1" s="1"/>
  <c r="AB139" i="1" s="1"/>
  <c r="AB140" i="1" s="1"/>
  <c r="AB141" i="1" s="1"/>
  <c r="AB120" i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11" i="1"/>
  <c r="AB112" i="1" s="1"/>
  <c r="AB113" i="1" s="1"/>
  <c r="AB114" i="1" s="1"/>
  <c r="AB115" i="1" s="1"/>
  <c r="AB107" i="1"/>
  <c r="AB108" i="1" s="1"/>
  <c r="AB102" i="1"/>
  <c r="AB103" i="1" s="1"/>
  <c r="AB104" i="1" s="1"/>
  <c r="AB98" i="1"/>
  <c r="AB99" i="1" s="1"/>
  <c r="AB100" i="1" s="1"/>
  <c r="AB88" i="1"/>
  <c r="AB89" i="1" s="1"/>
  <c r="AB90" i="1" s="1"/>
  <c r="AB91" i="1" s="1"/>
  <c r="AB92" i="1" s="1"/>
  <c r="AB93" i="1" s="1"/>
  <c r="AB94" i="1" s="1"/>
  <c r="AB95" i="1" s="1"/>
  <c r="AB56" i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45" i="1"/>
  <c r="AB46" i="1" s="1"/>
  <c r="AB47" i="1" s="1"/>
  <c r="AB48" i="1" s="1"/>
  <c r="AB49" i="1" s="1"/>
  <c r="AB50" i="1" s="1"/>
  <c r="AB51" i="1" s="1"/>
  <c r="AB52" i="1" s="1"/>
  <c r="AB53" i="1" s="1"/>
  <c r="AB54" i="1" s="1"/>
  <c r="AB35" i="1"/>
  <c r="AB36" i="1" s="1"/>
  <c r="AB37" i="1" s="1"/>
  <c r="AB38" i="1" s="1"/>
  <c r="AB39" i="1" s="1"/>
  <c r="AB40" i="1" s="1"/>
  <c r="AB41" i="1" s="1"/>
  <c r="AB30" i="1"/>
  <c r="AB14" i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9" i="1"/>
  <c r="AB10" i="1" s="1"/>
  <c r="Y176" i="1"/>
  <c r="Y177" i="1" s="1"/>
  <c r="Y172" i="1"/>
  <c r="Y173" i="1" s="1"/>
  <c r="Y161" i="1"/>
  <c r="Y162" i="1" s="1"/>
  <c r="Y163" i="1" s="1"/>
  <c r="Y164" i="1" s="1"/>
  <c r="Y165" i="1" s="1"/>
  <c r="Y166" i="1" s="1"/>
  <c r="Y167" i="1" s="1"/>
  <c r="Y168" i="1" s="1"/>
  <c r="Y169" i="1" s="1"/>
  <c r="Y170" i="1" s="1"/>
  <c r="Y158" i="1"/>
  <c r="Y144" i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37" i="1"/>
  <c r="Y138" i="1" s="1"/>
  <c r="Y139" i="1" s="1"/>
  <c r="Y140" i="1" s="1"/>
  <c r="Y141" i="1" s="1"/>
  <c r="Y120" i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11" i="1"/>
  <c r="Y112" i="1" s="1"/>
  <c r="Y113" i="1" s="1"/>
  <c r="Y114" i="1" s="1"/>
  <c r="Y115" i="1" s="1"/>
  <c r="Y107" i="1"/>
  <c r="Y108" i="1" s="1"/>
  <c r="Y102" i="1"/>
  <c r="Y103" i="1" s="1"/>
  <c r="Y104" i="1" s="1"/>
  <c r="Y98" i="1"/>
  <c r="Y99" i="1" s="1"/>
  <c r="Y100" i="1" s="1"/>
  <c r="Y88" i="1"/>
  <c r="Y89" i="1" s="1"/>
  <c r="Y90" i="1" s="1"/>
  <c r="Y91" i="1" s="1"/>
  <c r="Y92" i="1" s="1"/>
  <c r="Y93" i="1" s="1"/>
  <c r="Y94" i="1" s="1"/>
  <c r="Y95" i="1" s="1"/>
  <c r="Y56" i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45" i="1"/>
  <c r="Y46" i="1" s="1"/>
  <c r="Y47" i="1" s="1"/>
  <c r="Y48" i="1" s="1"/>
  <c r="Y49" i="1" s="1"/>
  <c r="Y50" i="1" s="1"/>
  <c r="Y51" i="1" s="1"/>
  <c r="Y52" i="1" s="1"/>
  <c r="Y53" i="1" s="1"/>
  <c r="Y54" i="1" s="1"/>
  <c r="Y35" i="1"/>
  <c r="Y36" i="1" s="1"/>
  <c r="Y37" i="1" s="1"/>
  <c r="Y38" i="1" s="1"/>
  <c r="Y39" i="1" s="1"/>
  <c r="Y40" i="1" s="1"/>
  <c r="Y41" i="1" s="1"/>
  <c r="Y30" i="1"/>
  <c r="Y14" i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9" i="1"/>
  <c r="Y10" i="1" s="1"/>
  <c r="V176" i="1"/>
  <c r="V177" i="1" s="1"/>
  <c r="V172" i="1"/>
  <c r="V173" i="1" s="1"/>
  <c r="V161" i="1"/>
  <c r="V162" i="1" s="1"/>
  <c r="V163" i="1" s="1"/>
  <c r="V164" i="1" s="1"/>
  <c r="V165" i="1" s="1"/>
  <c r="V166" i="1" s="1"/>
  <c r="V167" i="1" s="1"/>
  <c r="V168" i="1" s="1"/>
  <c r="V169" i="1" s="1"/>
  <c r="V170" i="1" s="1"/>
  <c r="V158" i="1"/>
  <c r="V144" i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37" i="1"/>
  <c r="V138" i="1" s="1"/>
  <c r="V139" i="1" s="1"/>
  <c r="V140" i="1" s="1"/>
  <c r="V141" i="1" s="1"/>
  <c r="V120" i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11" i="1"/>
  <c r="V112" i="1" s="1"/>
  <c r="V113" i="1" s="1"/>
  <c r="V114" i="1" s="1"/>
  <c r="V115" i="1" s="1"/>
  <c r="V107" i="1"/>
  <c r="V108" i="1" s="1"/>
  <c r="V102" i="1"/>
  <c r="V103" i="1" s="1"/>
  <c r="V104" i="1" s="1"/>
  <c r="V98" i="1"/>
  <c r="V99" i="1" s="1"/>
  <c r="V100" i="1" s="1"/>
  <c r="V88" i="1"/>
  <c r="V89" i="1" s="1"/>
  <c r="V90" i="1" s="1"/>
  <c r="V91" i="1" s="1"/>
  <c r="V92" i="1" s="1"/>
  <c r="V93" i="1" s="1"/>
  <c r="V94" i="1" s="1"/>
  <c r="V95" i="1" s="1"/>
  <c r="V56" i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45" i="1"/>
  <c r="V46" i="1" s="1"/>
  <c r="V47" i="1" s="1"/>
  <c r="V48" i="1" s="1"/>
  <c r="V49" i="1" s="1"/>
  <c r="V50" i="1" s="1"/>
  <c r="V51" i="1" s="1"/>
  <c r="V52" i="1" s="1"/>
  <c r="V53" i="1" s="1"/>
  <c r="V54" i="1" s="1"/>
  <c r="V35" i="1"/>
  <c r="V36" i="1" s="1"/>
  <c r="V37" i="1" s="1"/>
  <c r="V38" i="1" s="1"/>
  <c r="V39" i="1" s="1"/>
  <c r="V40" i="1" s="1"/>
  <c r="V41" i="1" s="1"/>
  <c r="V30" i="1"/>
  <c r="V14" i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9" i="1"/>
  <c r="V10" i="1" s="1"/>
  <c r="U176" i="1"/>
  <c r="U177" i="1" s="1"/>
  <c r="U172" i="1"/>
  <c r="U173" i="1" s="1"/>
  <c r="U161" i="1"/>
  <c r="U162" i="1" s="1"/>
  <c r="U163" i="1" s="1"/>
  <c r="U164" i="1" s="1"/>
  <c r="U165" i="1" s="1"/>
  <c r="U166" i="1" s="1"/>
  <c r="U167" i="1" s="1"/>
  <c r="U168" i="1" s="1"/>
  <c r="U169" i="1" s="1"/>
  <c r="U170" i="1" s="1"/>
  <c r="U158" i="1"/>
  <c r="U144" i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37" i="1"/>
  <c r="U138" i="1" s="1"/>
  <c r="U139" i="1" s="1"/>
  <c r="U140" i="1" s="1"/>
  <c r="U141" i="1" s="1"/>
  <c r="U120" i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11" i="1"/>
  <c r="U112" i="1" s="1"/>
  <c r="U113" i="1" s="1"/>
  <c r="U114" i="1" s="1"/>
  <c r="U115" i="1" s="1"/>
  <c r="U107" i="1"/>
  <c r="U108" i="1" s="1"/>
  <c r="U102" i="1"/>
  <c r="U103" i="1" s="1"/>
  <c r="U104" i="1" s="1"/>
  <c r="U98" i="1"/>
  <c r="U99" i="1" s="1"/>
  <c r="U100" i="1" s="1"/>
  <c r="U88" i="1"/>
  <c r="U89" i="1" s="1"/>
  <c r="U90" i="1" s="1"/>
  <c r="U91" i="1" s="1"/>
  <c r="U92" i="1" s="1"/>
  <c r="U93" i="1" s="1"/>
  <c r="U94" i="1" s="1"/>
  <c r="U95" i="1" s="1"/>
  <c r="U56" i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45" i="1"/>
  <c r="U46" i="1" s="1"/>
  <c r="U47" i="1" s="1"/>
  <c r="U48" i="1" s="1"/>
  <c r="U49" i="1" s="1"/>
  <c r="U50" i="1" s="1"/>
  <c r="U51" i="1" s="1"/>
  <c r="U52" i="1" s="1"/>
  <c r="U53" i="1" s="1"/>
  <c r="U54" i="1" s="1"/>
  <c r="U35" i="1"/>
  <c r="U36" i="1" s="1"/>
  <c r="U37" i="1" s="1"/>
  <c r="U38" i="1" s="1"/>
  <c r="U39" i="1" s="1"/>
  <c r="U40" i="1" s="1"/>
  <c r="U41" i="1" s="1"/>
  <c r="U30" i="1"/>
  <c r="U14" i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9" i="1"/>
  <c r="U10" i="1" s="1"/>
  <c r="T176" i="1"/>
  <c r="T177" i="1" s="1"/>
  <c r="T172" i="1"/>
  <c r="T173" i="1" s="1"/>
  <c r="T161" i="1"/>
  <c r="T162" i="1" s="1"/>
  <c r="T163" i="1" s="1"/>
  <c r="T164" i="1" s="1"/>
  <c r="T165" i="1" s="1"/>
  <c r="T166" i="1" s="1"/>
  <c r="T167" i="1" s="1"/>
  <c r="T168" i="1" s="1"/>
  <c r="T169" i="1" s="1"/>
  <c r="T170" i="1" s="1"/>
  <c r="T158" i="1"/>
  <c r="T144" i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37" i="1"/>
  <c r="T138" i="1" s="1"/>
  <c r="T139" i="1" s="1"/>
  <c r="T140" i="1" s="1"/>
  <c r="T141" i="1" s="1"/>
  <c r="T120" i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11" i="1"/>
  <c r="T112" i="1" s="1"/>
  <c r="T113" i="1" s="1"/>
  <c r="T114" i="1" s="1"/>
  <c r="T115" i="1" s="1"/>
  <c r="T107" i="1"/>
  <c r="T108" i="1" s="1"/>
  <c r="T102" i="1"/>
  <c r="T103" i="1" s="1"/>
  <c r="T104" i="1" s="1"/>
  <c r="T98" i="1"/>
  <c r="T99" i="1" s="1"/>
  <c r="T100" i="1" s="1"/>
  <c r="T88" i="1"/>
  <c r="T89" i="1" s="1"/>
  <c r="T90" i="1" s="1"/>
  <c r="T91" i="1" s="1"/>
  <c r="T92" i="1" s="1"/>
  <c r="T93" i="1" s="1"/>
  <c r="T94" i="1" s="1"/>
  <c r="T95" i="1" s="1"/>
  <c r="T56" i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45" i="1"/>
  <c r="T46" i="1" s="1"/>
  <c r="T47" i="1" s="1"/>
  <c r="T48" i="1" s="1"/>
  <c r="T49" i="1" s="1"/>
  <c r="T50" i="1" s="1"/>
  <c r="T51" i="1" s="1"/>
  <c r="T52" i="1" s="1"/>
  <c r="T53" i="1" s="1"/>
  <c r="T54" i="1" s="1"/>
  <c r="T35" i="1"/>
  <c r="T36" i="1" s="1"/>
  <c r="T37" i="1" s="1"/>
  <c r="T38" i="1" s="1"/>
  <c r="T39" i="1" s="1"/>
  <c r="T40" i="1" s="1"/>
  <c r="T41" i="1" s="1"/>
  <c r="T30" i="1"/>
  <c r="T14" i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9" i="1"/>
  <c r="T10" i="1" s="1"/>
  <c r="M172" i="1"/>
  <c r="M155" i="1"/>
  <c r="M145" i="1"/>
  <c r="M141" i="1"/>
  <c r="M112" i="1"/>
  <c r="M72" i="1"/>
  <c r="M61" i="1"/>
  <c r="M56" i="1"/>
  <c r="M40" i="1"/>
  <c r="M35" i="1"/>
  <c r="O26" i="1"/>
  <c r="M26" i="1"/>
  <c r="M29" i="1"/>
  <c r="O29" i="1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37" i="7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09" i="7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03" i="7"/>
  <c r="A104" i="7" s="1"/>
  <c r="A105" i="7" s="1"/>
  <c r="A106" i="7" s="1"/>
  <c r="A99" i="7"/>
  <c r="A100" i="7" s="1"/>
  <c r="A101" i="7" s="1"/>
  <c r="A39" i="7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5" i="6"/>
  <c r="M177" i="1"/>
  <c r="O177" i="1" s="1"/>
  <c r="S176" i="1"/>
  <c r="S177" i="1" s="1"/>
  <c r="M176" i="1"/>
  <c r="O176" i="1" s="1"/>
  <c r="M175" i="1"/>
  <c r="O175" i="1" s="1"/>
  <c r="M174" i="1"/>
  <c r="M173" i="1"/>
  <c r="O173" i="1" s="1"/>
  <c r="S172" i="1"/>
  <c r="S173" i="1" s="1"/>
  <c r="M171" i="1"/>
  <c r="O171" i="1" s="1"/>
  <c r="M170" i="1"/>
  <c r="O170" i="1" s="1"/>
  <c r="M169" i="1"/>
  <c r="O169" i="1" s="1"/>
  <c r="M168" i="1"/>
  <c r="O168" i="1" s="1"/>
  <c r="M167" i="1"/>
  <c r="O167" i="1" s="1"/>
  <c r="M166" i="1"/>
  <c r="M165" i="1"/>
  <c r="O165" i="1" s="1"/>
  <c r="M164" i="1"/>
  <c r="O164" i="1" s="1"/>
  <c r="M163" i="1"/>
  <c r="O163" i="1" s="1"/>
  <c r="M162" i="1"/>
  <c r="O162" i="1" s="1"/>
  <c r="S161" i="1"/>
  <c r="S162" i="1" s="1"/>
  <c r="S163" i="1" s="1"/>
  <c r="S164" i="1" s="1"/>
  <c r="S165" i="1" s="1"/>
  <c r="S166" i="1" s="1"/>
  <c r="S167" i="1" s="1"/>
  <c r="S168" i="1" s="1"/>
  <c r="S169" i="1" s="1"/>
  <c r="S170" i="1" s="1"/>
  <c r="M161" i="1"/>
  <c r="O161" i="1" s="1"/>
  <c r="M160" i="1"/>
  <c r="O160" i="1" s="1"/>
  <c r="M159" i="1"/>
  <c r="O159" i="1" s="1"/>
  <c r="S158" i="1"/>
  <c r="M158" i="1"/>
  <c r="O158" i="1" s="1"/>
  <c r="M157" i="1"/>
  <c r="O157" i="1" s="1"/>
  <c r="M156" i="1"/>
  <c r="O156" i="1" s="1"/>
  <c r="M154" i="1"/>
  <c r="O154" i="1" s="1"/>
  <c r="M153" i="1"/>
  <c r="O153" i="1" s="1"/>
  <c r="M152" i="1"/>
  <c r="O152" i="1" s="1"/>
  <c r="M151" i="1"/>
  <c r="O151" i="1" s="1"/>
  <c r="M150" i="1"/>
  <c r="O150" i="1" s="1"/>
  <c r="M149" i="1"/>
  <c r="M148" i="1"/>
  <c r="O148" i="1" s="1"/>
  <c r="M147" i="1"/>
  <c r="O147" i="1" s="1"/>
  <c r="M146" i="1"/>
  <c r="O146" i="1" s="1"/>
  <c r="S144" i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M144" i="1"/>
  <c r="O144" i="1" s="1"/>
  <c r="M143" i="1"/>
  <c r="O143" i="1" s="1"/>
  <c r="M142" i="1"/>
  <c r="O142" i="1" s="1"/>
  <c r="M140" i="1"/>
  <c r="O140" i="1" s="1"/>
  <c r="M139" i="1"/>
  <c r="O139" i="1" s="1"/>
  <c r="M138" i="1"/>
  <c r="O138" i="1" s="1"/>
  <c r="S137" i="1"/>
  <c r="S138" i="1" s="1"/>
  <c r="S139" i="1" s="1"/>
  <c r="S140" i="1" s="1"/>
  <c r="S141" i="1" s="1"/>
  <c r="M137" i="1"/>
  <c r="O137" i="1" s="1"/>
  <c r="M136" i="1"/>
  <c r="M135" i="1"/>
  <c r="M134" i="1"/>
  <c r="O134" i="1" s="1"/>
  <c r="M133" i="1"/>
  <c r="M132" i="1"/>
  <c r="M131" i="1"/>
  <c r="O131" i="1" s="1"/>
  <c r="M130" i="1"/>
  <c r="M129" i="1"/>
  <c r="O129" i="1" s="1"/>
  <c r="M128" i="1"/>
  <c r="O128" i="1" s="1"/>
  <c r="M127" i="1"/>
  <c r="O127" i="1" s="1"/>
  <c r="M126" i="1"/>
  <c r="O126" i="1" s="1"/>
  <c r="M125" i="1"/>
  <c r="O125" i="1" s="1"/>
  <c r="M124" i="1"/>
  <c r="M123" i="1"/>
  <c r="O123" i="1" s="1"/>
  <c r="M122" i="1"/>
  <c r="O122" i="1" s="1"/>
  <c r="M121" i="1"/>
  <c r="M120" i="1"/>
  <c r="O120" i="1" s="1"/>
  <c r="S120" i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M119" i="1"/>
  <c r="O119" i="1" s="1"/>
  <c r="M118" i="1"/>
  <c r="M117" i="1"/>
  <c r="O117" i="1" s="1"/>
  <c r="M116" i="1"/>
  <c r="M115" i="1"/>
  <c r="O115" i="1" s="1"/>
  <c r="M114" i="1"/>
  <c r="O114" i="1" s="1"/>
  <c r="M113" i="1"/>
  <c r="O113" i="1" s="1"/>
  <c r="S111" i="1"/>
  <c r="S112" i="1" s="1"/>
  <c r="S113" i="1" s="1"/>
  <c r="S114" i="1" s="1"/>
  <c r="S115" i="1" s="1"/>
  <c r="M111" i="1"/>
  <c r="O111" i="1" s="1"/>
  <c r="M110" i="1"/>
  <c r="O110" i="1" s="1"/>
  <c r="M109" i="1"/>
  <c r="O109" i="1" s="1"/>
  <c r="M108" i="1"/>
  <c r="O108" i="1" s="1"/>
  <c r="S107" i="1"/>
  <c r="S108" i="1" s="1"/>
  <c r="M107" i="1"/>
  <c r="M106" i="1"/>
  <c r="O106" i="1" s="1"/>
  <c r="M105" i="1"/>
  <c r="O105" i="1" s="1"/>
  <c r="M104" i="1"/>
  <c r="O104" i="1" s="1"/>
  <c r="M103" i="1"/>
  <c r="O103" i="1" s="1"/>
  <c r="S102" i="1"/>
  <c r="S103" i="1" s="1"/>
  <c r="S104" i="1" s="1"/>
  <c r="M102" i="1"/>
  <c r="O102" i="1" s="1"/>
  <c r="M101" i="1"/>
  <c r="O101" i="1" s="1"/>
  <c r="M100" i="1"/>
  <c r="O100" i="1" s="1"/>
  <c r="M99" i="1"/>
  <c r="O99" i="1" s="1"/>
  <c r="S98" i="1"/>
  <c r="S99" i="1" s="1"/>
  <c r="S100" i="1" s="1"/>
  <c r="M98" i="1"/>
  <c r="O98" i="1" s="1"/>
  <c r="M97" i="1"/>
  <c r="M96" i="1"/>
  <c r="O96" i="1" s="1"/>
  <c r="M95" i="1"/>
  <c r="M94" i="1"/>
  <c r="M93" i="1"/>
  <c r="O93" i="1" s="1"/>
  <c r="M92" i="1"/>
  <c r="O92" i="1" s="1"/>
  <c r="M91" i="1"/>
  <c r="O91" i="1" s="1"/>
  <c r="M90" i="1"/>
  <c r="O90" i="1" s="1"/>
  <c r="M89" i="1"/>
  <c r="O89" i="1" s="1"/>
  <c r="S88" i="1"/>
  <c r="S89" i="1" s="1"/>
  <c r="S90" i="1" s="1"/>
  <c r="S91" i="1" s="1"/>
  <c r="S92" i="1" s="1"/>
  <c r="S93" i="1" s="1"/>
  <c r="S94" i="1" s="1"/>
  <c r="S95" i="1" s="1"/>
  <c r="M88" i="1"/>
  <c r="O88" i="1" s="1"/>
  <c r="M87" i="1"/>
  <c r="O87" i="1" s="1"/>
  <c r="M86" i="1"/>
  <c r="O86" i="1" s="1"/>
  <c r="M85" i="1"/>
  <c r="M84" i="1"/>
  <c r="O84" i="1" s="1"/>
  <c r="M83" i="1"/>
  <c r="O83" i="1" s="1"/>
  <c r="M82" i="1"/>
  <c r="O82" i="1" s="1"/>
  <c r="O81" i="1"/>
  <c r="M80" i="1"/>
  <c r="O80" i="1" s="1"/>
  <c r="M79" i="1"/>
  <c r="M78" i="1"/>
  <c r="O78" i="1" s="1"/>
  <c r="M77" i="1"/>
  <c r="O77" i="1" s="1"/>
  <c r="M76" i="1"/>
  <c r="O76" i="1" s="1"/>
  <c r="M75" i="1"/>
  <c r="O75" i="1" s="1"/>
  <c r="M74" i="1"/>
  <c r="O74" i="1" s="1"/>
  <c r="M73" i="1"/>
  <c r="O73" i="1" s="1"/>
  <c r="M71" i="1"/>
  <c r="M70" i="1"/>
  <c r="O70" i="1" s="1"/>
  <c r="M69" i="1"/>
  <c r="O69" i="1" s="1"/>
  <c r="M68" i="1"/>
  <c r="O68" i="1" s="1"/>
  <c r="M67" i="1"/>
  <c r="O67" i="1" s="1"/>
  <c r="M66" i="1"/>
  <c r="O66" i="1" s="1"/>
  <c r="M65" i="1"/>
  <c r="O65" i="1" s="1"/>
  <c r="M64" i="1"/>
  <c r="M63" i="1"/>
  <c r="O63" i="1" s="1"/>
  <c r="M62" i="1"/>
  <c r="O62" i="1" s="1"/>
  <c r="M60" i="1"/>
  <c r="O60" i="1" s="1"/>
  <c r="M59" i="1"/>
  <c r="M58" i="1"/>
  <c r="M57" i="1"/>
  <c r="S56" i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M55" i="1"/>
  <c r="M54" i="1"/>
  <c r="M53" i="1"/>
  <c r="M52" i="1"/>
  <c r="M51" i="1"/>
  <c r="M50" i="1"/>
  <c r="M49" i="1"/>
  <c r="M48" i="1"/>
  <c r="M47" i="1"/>
  <c r="M46" i="1"/>
  <c r="M45" i="1"/>
  <c r="S45" i="1"/>
  <c r="S46" i="1" s="1"/>
  <c r="S47" i="1" s="1"/>
  <c r="S48" i="1" s="1"/>
  <c r="S49" i="1" s="1"/>
  <c r="S50" i="1" s="1"/>
  <c r="S51" i="1" s="1"/>
  <c r="S52" i="1" s="1"/>
  <c r="S53" i="1" s="1"/>
  <c r="S54" i="1" s="1"/>
  <c r="M44" i="1"/>
  <c r="M43" i="1"/>
  <c r="M42" i="1"/>
  <c r="M41" i="1"/>
  <c r="M39" i="1"/>
  <c r="M38" i="1"/>
  <c r="M37" i="1"/>
  <c r="M36" i="1"/>
  <c r="S35" i="1"/>
  <c r="S36" i="1" s="1"/>
  <c r="S37" i="1" s="1"/>
  <c r="S38" i="1" s="1"/>
  <c r="S39" i="1" s="1"/>
  <c r="S40" i="1" s="1"/>
  <c r="S41" i="1" s="1"/>
  <c r="M34" i="1"/>
  <c r="M33" i="1"/>
  <c r="O33" i="1" s="1"/>
  <c r="M32" i="1"/>
  <c r="O32" i="1" s="1"/>
  <c r="M31" i="1"/>
  <c r="O31" i="1" s="1"/>
  <c r="S30" i="1"/>
  <c r="M30" i="1"/>
  <c r="O30" i="1" s="1"/>
  <c r="M28" i="1"/>
  <c r="O28" i="1" s="1"/>
  <c r="M27" i="1"/>
  <c r="O27" i="1" s="1"/>
  <c r="M25" i="1"/>
  <c r="O25" i="1" s="1"/>
  <c r="M24" i="1"/>
  <c r="O24" i="1" s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M15" i="1"/>
  <c r="O15" i="1" s="1"/>
  <c r="S14" i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M14" i="1"/>
  <c r="O14" i="1" s="1"/>
  <c r="M13" i="1"/>
  <c r="O13" i="1" s="1"/>
  <c r="M12" i="1"/>
  <c r="O12" i="1" s="1"/>
  <c r="M11" i="1"/>
  <c r="O11" i="1" s="1"/>
  <c r="M10" i="1"/>
  <c r="O10" i="1" s="1"/>
  <c r="S9" i="1"/>
  <c r="S10" i="1" s="1"/>
  <c r="M9" i="1"/>
  <c r="O9" i="1" s="1"/>
  <c r="M8" i="1"/>
  <c r="O8" i="1" s="1"/>
</calcChain>
</file>

<file path=xl/sharedStrings.xml><?xml version="1.0" encoding="utf-8"?>
<sst xmlns="http://schemas.openxmlformats.org/spreadsheetml/2006/main" count="5403" uniqueCount="738">
  <si>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</si>
  <si>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</si>
  <si>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</si>
  <si>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</si>
  <si>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</si>
  <si>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</si>
  <si>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</si>
  <si>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</si>
  <si>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</si>
  <si>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</si>
  <si>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</si>
  <si>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</si>
  <si>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</si>
  <si>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</si>
  <si>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</si>
  <si>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</si>
  <si>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</si>
  <si>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</si>
  <si>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</si>
  <si>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</si>
  <si>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</si>
  <si>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</si>
  <si>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</si>
  <si>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</si>
  <si>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</si>
  <si>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</si>
  <si>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</si>
  <si>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</si>
  <si>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</si>
  <si>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</si>
  <si>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</si>
  <si>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</si>
  <si>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</si>
  <si>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</si>
  <si>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</si>
  <si>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</si>
  <si>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</si>
  <si>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</si>
  <si>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</si>
  <si>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</si>
  <si>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</si>
  <si>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</si>
  <si>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</si>
  <si>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</si>
  <si>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</si>
  <si>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</si>
  <si>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</si>
  <si>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</si>
  <si>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</si>
  <si>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</si>
  <si>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</si>
  <si>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</si>
  <si>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</si>
  <si>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</si>
  <si>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</si>
  <si>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</si>
  <si>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</si>
  <si>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</si>
  <si>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</si>
  <si>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</si>
  <si>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</si>
  <si>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</si>
  <si>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</si>
  <si>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</si>
  <si>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</si>
  <si>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</si>
  <si>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</si>
  <si>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</si>
  <si>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</si>
  <si>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</si>
  <si>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</si>
  <si>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</si>
  <si>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</si>
  <si>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</si>
  <si>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</si>
  <si>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</si>
  <si>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</si>
  <si>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</si>
  <si>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</si>
  <si>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</si>
  <si>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</si>
  <si>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</si>
  <si>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</si>
  <si>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</si>
  <si>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</si>
  <si>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</si>
  <si>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</si>
  <si>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</si>
  <si>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</si>
  <si>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</si>
  <si>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</si>
  <si>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</si>
  <si>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</si>
  <si>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</si>
  <si>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</si>
  <si>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</si>
  <si>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</si>
  <si>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</si>
  <si>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</si>
  <si>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</si>
  <si>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</si>
  <si>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</si>
  <si>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</si>
  <si>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</si>
  <si>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</si>
  <si>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</si>
  <si>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</si>
  <si>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</si>
  <si>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</si>
  <si>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</si>
  <si>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</si>
  <si>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</si>
  <si>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</si>
  <si>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</si>
  <si>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</si>
  <si>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</si>
  <si>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</si>
  <si>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</si>
  <si>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</si>
  <si>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</si>
  <si>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</si>
  <si>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</si>
  <si>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</si>
  <si>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</si>
  <si>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</si>
  <si>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</si>
  <si>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</si>
  <si>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</si>
  <si>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</si>
  <si>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</si>
  <si>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</si>
  <si>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</si>
  <si>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</si>
  <si>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</si>
  <si>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</si>
  <si>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</si>
  <si>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</si>
  <si>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</si>
  <si>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</si>
  <si>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</si>
  <si>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</si>
  <si>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</si>
  <si>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</si>
  <si>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</si>
  <si>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</si>
  <si>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</si>
  <si>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</si>
  <si>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</si>
  <si>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</si>
  <si>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</si>
  <si>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</si>
  <si>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</si>
  <si>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</si>
  <si>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</si>
  <si>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</si>
  <si>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</si>
  <si>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</si>
  <si>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</si>
  <si>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</si>
  <si>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</si>
  <si>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</si>
  <si>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</si>
  <si>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</si>
  <si>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</si>
  <si>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</si>
  <si>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</si>
  <si>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</si>
  <si>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</si>
  <si>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</si>
  <si>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</si>
  <si>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</si>
  <si>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</si>
  <si>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</si>
  <si>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</si>
  <si>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</si>
  <si>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</si>
  <si>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</si>
  <si>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</si>
  <si>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</si>
  <si>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</si>
  <si>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</si>
  <si>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</si>
  <si>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</si>
  <si>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</si>
  <si>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</si>
  <si>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</si>
  <si>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</si>
  <si>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</si>
  <si>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</si>
  <si>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</si>
  <si>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</si>
  <si>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</si>
  <si>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</si>
  <si>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</si>
  <si>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</si>
  <si>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</si>
  <si>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</si>
  <si>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</si>
  <si>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</si>
  <si>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</si>
  <si>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65854</t>
  </si>
  <si>
    <t>65855</t>
  </si>
  <si>
    <t>Denominación de las prestaciones económicas</t>
  </si>
  <si>
    <t>Monto bruto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</si>
  <si>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</si>
  <si>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</si>
  <si>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</si>
  <si>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</si>
  <si>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</si>
  <si>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</si>
  <si>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General  C</t>
  </si>
  <si>
    <t>Coordinador General de la Comisión Estatal del Agua y Gestión de Cuencas</t>
  </si>
  <si>
    <t>Coordinación  General</t>
  </si>
  <si>
    <t>Olivia</t>
  </si>
  <si>
    <t>Cazares</t>
  </si>
  <si>
    <t>Arreola</t>
  </si>
  <si>
    <t>Subdirector A</t>
  </si>
  <si>
    <t>Jefe de la Unidad de Seguimiento y Evaluación</t>
  </si>
  <si>
    <t xml:space="preserve">José Manuel </t>
  </si>
  <si>
    <t xml:space="preserve">Galván </t>
  </si>
  <si>
    <t>Moreno</t>
  </si>
  <si>
    <t>Subdirector de Gestión de Cuencas</t>
  </si>
  <si>
    <t>Subdirección de Cuencas</t>
  </si>
  <si>
    <t xml:space="preserve">Mauricio Iván </t>
  </si>
  <si>
    <t>Rodríguez San Miguel</t>
  </si>
  <si>
    <t xml:space="preserve"> Rubio</t>
  </si>
  <si>
    <t>Jefe de Departamento</t>
  </si>
  <si>
    <t>Jorge Alonso</t>
  </si>
  <si>
    <t>Almanza</t>
  </si>
  <si>
    <t>Campos</t>
  </si>
  <si>
    <t>Jefe de Departamento de Balances Hidráulicos y Diagnósticos</t>
  </si>
  <si>
    <t>Abel  Alejandro</t>
  </si>
  <si>
    <t>Rocha</t>
  </si>
  <si>
    <t>Garcia</t>
  </si>
  <si>
    <t>Jefe de Departamento de Unidad de Dragado</t>
  </si>
  <si>
    <t>Peñaloza</t>
  </si>
  <si>
    <t>Subdirectora A</t>
  </si>
  <si>
    <t>Subdirector de la Técnica</t>
  </si>
  <si>
    <t>Ahydee Guadalupe</t>
  </si>
  <si>
    <t>Cervantes</t>
  </si>
  <si>
    <t>Huaracha</t>
  </si>
  <si>
    <t>Jefa de Departamento</t>
  </si>
  <si>
    <t>Jefe de Departamento de Concursos, Estimaciones y Precios Unitarios</t>
  </si>
  <si>
    <t>Subdirección Técnica</t>
  </si>
  <si>
    <t>Aida Lizeth</t>
  </si>
  <si>
    <t xml:space="preserve">Flores </t>
  </si>
  <si>
    <t>Sánchez</t>
  </si>
  <si>
    <t>Jefe de Departamento de Estudios y Proyectos Hidroagrícolas</t>
  </si>
  <si>
    <t>Sabino de Jesus</t>
  </si>
  <si>
    <t>Jefe de Departamento de Estudios y Proyectos de Agua Potable Alcantarillado y Saneamiento</t>
  </si>
  <si>
    <t xml:space="preserve">Tariacuri </t>
  </si>
  <si>
    <t xml:space="preserve">Marquez </t>
  </si>
  <si>
    <t>Alvarez</t>
  </si>
  <si>
    <t>Jefe de Departamento de Evaluación y Control de Acuíferos</t>
  </si>
  <si>
    <t>Luis Fernando</t>
  </si>
  <si>
    <t>González</t>
  </si>
  <si>
    <t>Álvarez</t>
  </si>
  <si>
    <t>Subdirector de Planeación</t>
  </si>
  <si>
    <t>Fanny Olga</t>
  </si>
  <si>
    <t>Andrade</t>
  </si>
  <si>
    <t>Ruiz</t>
  </si>
  <si>
    <t>Jefe de Departamento de Políticas, Planes del Agua y Programas Hidráulico</t>
  </si>
  <si>
    <t>Subdirección de Planeación</t>
  </si>
  <si>
    <t>Monica Isabel</t>
  </si>
  <si>
    <t xml:space="preserve">Madrigal </t>
  </si>
  <si>
    <t>Ramos</t>
  </si>
  <si>
    <t>Jefe de Departamento de Programación de Convenios y Gestión de Recursos</t>
  </si>
  <si>
    <t>Estephania</t>
  </si>
  <si>
    <t>Chagolla</t>
  </si>
  <si>
    <t>Montes</t>
  </si>
  <si>
    <t>Subdirector de Construcción</t>
  </si>
  <si>
    <t>Gustavo Arturo</t>
  </si>
  <si>
    <t>Mojica</t>
  </si>
  <si>
    <t>León</t>
  </si>
  <si>
    <t>Jefe de Departamento de Supervisión de Obra</t>
  </si>
  <si>
    <t>Subdirección de Construcción</t>
  </si>
  <si>
    <t>Felipe de Jesús</t>
  </si>
  <si>
    <t xml:space="preserve">Navarro </t>
  </si>
  <si>
    <t>Jefe del Departamento de Supervisión de Obras Rural e Indígenas</t>
  </si>
  <si>
    <t>Diana</t>
  </si>
  <si>
    <t>Solano</t>
  </si>
  <si>
    <t>Jefe de Departamento de Fuentes de Abastecimiento</t>
  </si>
  <si>
    <t>Mario Enrique</t>
  </si>
  <si>
    <t xml:space="preserve">Ayala </t>
  </si>
  <si>
    <t>Orihuela</t>
  </si>
  <si>
    <t>Jefe de Departamento de Asesoria y Apoyo a Organismos Operadores de Agua Potable</t>
  </si>
  <si>
    <t>Subdirector de Operación</t>
  </si>
  <si>
    <t>Mayra Patricia</t>
  </si>
  <si>
    <t xml:space="preserve">Manzo </t>
  </si>
  <si>
    <t>Ortiz</t>
  </si>
  <si>
    <t>Jefe de Departamento de Calidad y Cultura del Agua</t>
  </si>
  <si>
    <t>Subdirección de Operación</t>
  </si>
  <si>
    <t xml:space="preserve">de la Torre </t>
  </si>
  <si>
    <t>Ramirez</t>
  </si>
  <si>
    <t>Jefe de Departamento. de Inspección de Plantas de Tratamiento y Aguas Residuales</t>
  </si>
  <si>
    <t>Noé</t>
  </si>
  <si>
    <t xml:space="preserve">Contreras </t>
  </si>
  <si>
    <t>Delegado Administrativo "B"</t>
  </si>
  <si>
    <t>Delegada  Administrativa</t>
  </si>
  <si>
    <t>Delegación Administrativa</t>
  </si>
  <si>
    <t>Elizabeth</t>
  </si>
  <si>
    <t>Granados</t>
  </si>
  <si>
    <t>Jefe de  Departamento de Recursos Humanos</t>
  </si>
  <si>
    <t>Ana Elizabeth</t>
  </si>
  <si>
    <t>Rodriguez</t>
  </si>
  <si>
    <t>Maldonado</t>
  </si>
  <si>
    <t>Jefe de  Departamento de Recursos Materiales</t>
  </si>
  <si>
    <t>Hector Sarael</t>
  </si>
  <si>
    <t>Gutierrez</t>
  </si>
  <si>
    <t>Morales</t>
  </si>
  <si>
    <t>Jefe de Departamento de Contabilidad y Presupuesto</t>
  </si>
  <si>
    <t xml:space="preserve"> Miguel Isaac</t>
  </si>
  <si>
    <t>Zamudio</t>
  </si>
  <si>
    <t xml:space="preserve"> Ortiz </t>
  </si>
  <si>
    <t>Mecánico</t>
  </si>
  <si>
    <t xml:space="preserve">Christian </t>
  </si>
  <si>
    <t xml:space="preserve">Acosta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</si>
  <si>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Peña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</si>
  <si>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Auxiliar de Intendencia B</t>
  </si>
  <si>
    <t xml:space="preserve"> Claudia Elena </t>
  </si>
  <si>
    <t xml:space="preserve">Adame </t>
  </si>
  <si>
    <t xml:space="preserve"> Moreno </t>
  </si>
  <si>
    <t>Técnico Profesional</t>
  </si>
  <si>
    <t xml:space="preserve"> Ernesto</t>
  </si>
  <si>
    <t>Aguilar</t>
  </si>
  <si>
    <t xml:space="preserve"> Hurtado </t>
  </si>
  <si>
    <t>Analista</t>
  </si>
  <si>
    <t xml:space="preserve"> Marilú</t>
  </si>
  <si>
    <t xml:space="preserve">Aguilar </t>
  </si>
  <si>
    <t xml:space="preserve"> Ortega </t>
  </si>
  <si>
    <t>Técnico Práctico</t>
  </si>
  <si>
    <t>Técnico Practico</t>
  </si>
  <si>
    <t>Alan Rodrigo</t>
  </si>
  <si>
    <t>Sastre</t>
  </si>
  <si>
    <t>Ulises</t>
  </si>
  <si>
    <t>Alcalá</t>
  </si>
  <si>
    <t>Chino</t>
  </si>
  <si>
    <t>Auxiliar de Perforista</t>
  </si>
  <si>
    <t xml:space="preserve"> Wendy Edith</t>
  </si>
  <si>
    <t xml:space="preserve">Alfaro </t>
  </si>
  <si>
    <t xml:space="preserve"> García</t>
  </si>
  <si>
    <t>Mecanografa</t>
  </si>
  <si>
    <t>Auxiliar Administrativo</t>
  </si>
  <si>
    <t>Carolina</t>
  </si>
  <si>
    <t>Meza</t>
  </si>
  <si>
    <t>Topógrafa</t>
  </si>
  <si>
    <t xml:space="preserve"> Aida </t>
  </si>
  <si>
    <t xml:space="preserve">Arizmendi </t>
  </si>
  <si>
    <t>Luna</t>
  </si>
  <si>
    <t xml:space="preserve"> José Gustavo</t>
  </si>
  <si>
    <t xml:space="preserve">Arredondo </t>
  </si>
  <si>
    <t xml:space="preserve"> Magaña </t>
  </si>
  <si>
    <t>Supervisor</t>
  </si>
  <si>
    <t xml:space="preserve"> Armando</t>
  </si>
  <si>
    <t xml:space="preserve"> Martínez</t>
  </si>
  <si>
    <t>José Enrique</t>
  </si>
  <si>
    <t xml:space="preserve">Ávila </t>
  </si>
  <si>
    <t xml:space="preserve"> Romero </t>
  </si>
  <si>
    <t xml:space="preserve"> Marcia</t>
  </si>
  <si>
    <t xml:space="preserve">Balcázar </t>
  </si>
  <si>
    <t xml:space="preserve"> Hernández </t>
  </si>
  <si>
    <t>Programador</t>
  </si>
  <si>
    <t>Napoleon Cesar</t>
  </si>
  <si>
    <t xml:space="preserve">Calderón </t>
  </si>
  <si>
    <t>Programador de sistemas</t>
  </si>
  <si>
    <t xml:space="preserve"> Perla Marlen</t>
  </si>
  <si>
    <t xml:space="preserve"> Hernández  </t>
  </si>
  <si>
    <t>Leonardo</t>
  </si>
  <si>
    <t xml:space="preserve"> Merino </t>
  </si>
  <si>
    <t>Perforista de Suelos</t>
  </si>
  <si>
    <t xml:space="preserve"> Esmeralda Liliana</t>
  </si>
  <si>
    <t>Camarena</t>
  </si>
  <si>
    <t xml:space="preserve"> Jacuinde </t>
  </si>
  <si>
    <t xml:space="preserve"> Magdalena </t>
  </si>
  <si>
    <t>Campuzano</t>
  </si>
  <si>
    <t>Aguirre</t>
  </si>
  <si>
    <t xml:space="preserve">Velador B </t>
  </si>
  <si>
    <t>David</t>
  </si>
  <si>
    <t>Carranza</t>
  </si>
  <si>
    <t>Chofer</t>
  </si>
  <si>
    <t xml:space="preserve">Guadalupe </t>
  </si>
  <si>
    <t>Castro</t>
  </si>
  <si>
    <t>Gómez</t>
  </si>
  <si>
    <t>Secretaria de Director</t>
  </si>
  <si>
    <t xml:space="preserve"> Ivet Isabel</t>
  </si>
  <si>
    <t xml:space="preserve">Cedillo </t>
  </si>
  <si>
    <t xml:space="preserve"> Nuño  </t>
  </si>
  <si>
    <t>Daniel Fernando</t>
  </si>
  <si>
    <t xml:space="preserve">Chacón </t>
  </si>
  <si>
    <t>Acosta</t>
  </si>
  <si>
    <t>Técnica Especializada</t>
  </si>
  <si>
    <t>Técnico Especializado</t>
  </si>
  <si>
    <t xml:space="preserve"> América</t>
  </si>
  <si>
    <t>Chávez</t>
  </si>
  <si>
    <t>Rivera</t>
  </si>
  <si>
    <t>Residente de Obra</t>
  </si>
  <si>
    <t xml:space="preserve"> Laura Anabel</t>
  </si>
  <si>
    <t xml:space="preserve"> Figueroa </t>
  </si>
  <si>
    <t>Marco Antonio</t>
  </si>
  <si>
    <t>Cortes</t>
  </si>
  <si>
    <t>Silva</t>
  </si>
  <si>
    <t xml:space="preserve"> Víctor Manuel</t>
  </si>
  <si>
    <t xml:space="preserve">Cruz </t>
  </si>
  <si>
    <t xml:space="preserve"> Mandujano</t>
  </si>
  <si>
    <t>Subdireccion de Operación</t>
  </si>
  <si>
    <t xml:space="preserve"> Rogelio Ometecutli</t>
  </si>
  <si>
    <t>Curintzita</t>
  </si>
  <si>
    <t xml:space="preserve"> López</t>
  </si>
  <si>
    <t>Pedro</t>
  </si>
  <si>
    <t>De la Cruz</t>
  </si>
  <si>
    <t>Romero</t>
  </si>
  <si>
    <t xml:space="preserve"> Vanessa</t>
  </si>
  <si>
    <t xml:space="preserve">Delgado </t>
  </si>
  <si>
    <t xml:space="preserve"> Camarena </t>
  </si>
  <si>
    <t>Ignacio Javier</t>
  </si>
  <si>
    <t>Suarez</t>
  </si>
  <si>
    <t xml:space="preserve"> Juan José</t>
  </si>
  <si>
    <t xml:space="preserve">Díaz </t>
  </si>
  <si>
    <t xml:space="preserve"> Andaluz </t>
  </si>
  <si>
    <t>Mecanógrafa</t>
  </si>
  <si>
    <t>Andrea Stephany</t>
  </si>
  <si>
    <t xml:space="preserve">Dimas </t>
  </si>
  <si>
    <t>Rojas</t>
  </si>
  <si>
    <t>Ivonne</t>
  </si>
  <si>
    <t>Domínguez</t>
  </si>
  <si>
    <t xml:space="preserve"> Elio Jersain </t>
  </si>
  <si>
    <t>Duval</t>
  </si>
  <si>
    <t xml:space="preserve"> Chávez </t>
  </si>
  <si>
    <t xml:space="preserve">Estrada </t>
  </si>
  <si>
    <t xml:space="preserve"> Rodríguez</t>
  </si>
  <si>
    <t xml:space="preserve"> Abraham</t>
  </si>
  <si>
    <t xml:space="preserve">Fernández </t>
  </si>
  <si>
    <t xml:space="preserve"> Mandujano </t>
  </si>
  <si>
    <t>Marcos</t>
  </si>
  <si>
    <t xml:space="preserve">López </t>
  </si>
  <si>
    <t>Clara</t>
  </si>
  <si>
    <t xml:space="preserve"> Salazar</t>
  </si>
  <si>
    <t xml:space="preserve">Viola </t>
  </si>
  <si>
    <t>Gaona</t>
  </si>
  <si>
    <t>Bucio</t>
  </si>
  <si>
    <t>Christian Francisco</t>
  </si>
  <si>
    <t xml:space="preserve">Gaona </t>
  </si>
  <si>
    <t>Melgarejo</t>
  </si>
  <si>
    <t>Supervisora</t>
  </si>
  <si>
    <t xml:space="preserve"> Verónica</t>
  </si>
  <si>
    <t xml:space="preserve">García </t>
  </si>
  <si>
    <t xml:space="preserve"> Castro</t>
  </si>
  <si>
    <t xml:space="preserve"> Héctor</t>
  </si>
  <si>
    <t xml:space="preserve"> Jurado </t>
  </si>
  <si>
    <t>Secretaria de  Director</t>
  </si>
  <si>
    <t xml:space="preserve"> Susana Esmeralda</t>
  </si>
  <si>
    <t>Guadalupe Citlali</t>
  </si>
  <si>
    <t xml:space="preserve"> Genaro</t>
  </si>
  <si>
    <t xml:space="preserve"> Silva </t>
  </si>
  <si>
    <t>Programadora</t>
  </si>
  <si>
    <t xml:space="preserve"> Alejandra</t>
  </si>
  <si>
    <t xml:space="preserve">Gil </t>
  </si>
  <si>
    <t xml:space="preserve"> Pérez </t>
  </si>
  <si>
    <t>Víctor José</t>
  </si>
  <si>
    <t xml:space="preserve">Gómez </t>
  </si>
  <si>
    <t>García</t>
  </si>
  <si>
    <t xml:space="preserve"> Rene</t>
  </si>
  <si>
    <t xml:space="preserve"> Gómez </t>
  </si>
  <si>
    <t>Secretaria de Jefe de Depto.</t>
  </si>
  <si>
    <t>Erandine</t>
  </si>
  <si>
    <t xml:space="preserve"> Ruiz </t>
  </si>
  <si>
    <t xml:space="preserve"> Eberardo</t>
  </si>
  <si>
    <t xml:space="preserve">González </t>
  </si>
  <si>
    <t xml:space="preserve"> González </t>
  </si>
  <si>
    <t xml:space="preserve"> Miriam Verónica</t>
  </si>
  <si>
    <t xml:space="preserve"> Lara </t>
  </si>
  <si>
    <t>Aforista</t>
  </si>
  <si>
    <t xml:space="preserve"> Francisco</t>
  </si>
  <si>
    <t xml:space="preserve"> Sergio</t>
  </si>
  <si>
    <t xml:space="preserve"> Ramiro</t>
  </si>
  <si>
    <t xml:space="preserve">Hernández </t>
  </si>
  <si>
    <t>Adrián</t>
  </si>
  <si>
    <t>Orozco</t>
  </si>
  <si>
    <t>Dibujante</t>
  </si>
  <si>
    <t xml:space="preserve"> Tzitzik Janik  </t>
  </si>
  <si>
    <t>Chofer de Funcionario</t>
  </si>
  <si>
    <t xml:space="preserve"> Mario Arturo</t>
  </si>
  <si>
    <t xml:space="preserve">Higareda </t>
  </si>
  <si>
    <t xml:space="preserve"> Flores </t>
  </si>
  <si>
    <t xml:space="preserve"> Salvador</t>
  </si>
  <si>
    <t xml:space="preserve">Horta </t>
  </si>
  <si>
    <t xml:space="preserve"> Santana </t>
  </si>
  <si>
    <t>Almacenista</t>
  </si>
  <si>
    <t>Said Eleazar</t>
  </si>
  <si>
    <t>Huerta</t>
  </si>
  <si>
    <t>Vieyra</t>
  </si>
  <si>
    <t>Técnica Profesional</t>
  </si>
  <si>
    <t xml:space="preserve"> Rocío</t>
  </si>
  <si>
    <t xml:space="preserve">Jiménez </t>
  </si>
  <si>
    <t>Secretario de Jefe de Depto.</t>
  </si>
  <si>
    <t xml:space="preserve"> Marcos</t>
  </si>
  <si>
    <t xml:space="preserve">Joaquín </t>
  </si>
  <si>
    <t xml:space="preserve"> Morales </t>
  </si>
  <si>
    <t xml:space="preserve"> Aristeo</t>
  </si>
  <si>
    <t xml:space="preserve">Leal </t>
  </si>
  <si>
    <t xml:space="preserve">Demi Sorendy </t>
  </si>
  <si>
    <t xml:space="preserve">Lopez </t>
  </si>
  <si>
    <t>Molina</t>
  </si>
  <si>
    <t xml:space="preserve"> Luis Renato</t>
  </si>
  <si>
    <t xml:space="preserve"> Pedraza </t>
  </si>
  <si>
    <t xml:space="preserve"> Pascual</t>
  </si>
  <si>
    <t xml:space="preserve"> Tinoco </t>
  </si>
  <si>
    <t xml:space="preserve"> Martha</t>
  </si>
  <si>
    <t xml:space="preserve">Loza </t>
  </si>
  <si>
    <t>Flores</t>
  </si>
  <si>
    <t xml:space="preserve"> Orlando</t>
  </si>
  <si>
    <t xml:space="preserve"> Abrego </t>
  </si>
  <si>
    <t>Andrés</t>
  </si>
  <si>
    <t>Magaña</t>
  </si>
  <si>
    <t>Cortez</t>
  </si>
  <si>
    <t xml:space="preserve"> María Guadalupe</t>
  </si>
  <si>
    <t>Manríquez</t>
  </si>
  <si>
    <t xml:space="preserve"> Mariela</t>
  </si>
  <si>
    <t xml:space="preserve">Marín </t>
  </si>
  <si>
    <t xml:space="preserve"> García </t>
  </si>
  <si>
    <t>Ofelia</t>
  </si>
  <si>
    <t xml:space="preserve">Martínez </t>
  </si>
  <si>
    <t>Alvarado</t>
  </si>
  <si>
    <t xml:space="preserve"> Patricia</t>
  </si>
  <si>
    <t xml:space="preserve"> Reina</t>
  </si>
  <si>
    <t xml:space="preserve">Melchor </t>
  </si>
  <si>
    <t xml:space="preserve"> Peñaloza </t>
  </si>
  <si>
    <t>José Armando</t>
  </si>
  <si>
    <t>Mendoza</t>
  </si>
  <si>
    <t>Hernández</t>
  </si>
  <si>
    <t xml:space="preserve">Meza  </t>
  </si>
  <si>
    <t xml:space="preserve">Reynaldo </t>
  </si>
  <si>
    <t>Miranda</t>
  </si>
  <si>
    <t xml:space="preserve"> Eugenio</t>
  </si>
  <si>
    <t xml:space="preserve">Molina </t>
  </si>
  <si>
    <t xml:space="preserve"> Meza </t>
  </si>
  <si>
    <t xml:space="preserve">Griselda </t>
  </si>
  <si>
    <t>Mondragón</t>
  </si>
  <si>
    <t>Blanco</t>
  </si>
  <si>
    <t>Recepcionista</t>
  </si>
  <si>
    <t>Marco Otulio</t>
  </si>
  <si>
    <t xml:space="preserve">Moreno </t>
  </si>
  <si>
    <t>Rosales</t>
  </si>
  <si>
    <t>María del Rosario</t>
  </si>
  <si>
    <t>Muñoz</t>
  </si>
  <si>
    <t>César</t>
  </si>
  <si>
    <t xml:space="preserve">  Raymundo Gamaliel</t>
  </si>
  <si>
    <t xml:space="preserve">Navarrete </t>
  </si>
  <si>
    <t>Martínez</t>
  </si>
  <si>
    <t xml:space="preserve"> Efraín</t>
  </si>
  <si>
    <t xml:space="preserve">Neri </t>
  </si>
  <si>
    <t xml:space="preserve">Villegas </t>
  </si>
  <si>
    <t>Auditor</t>
  </si>
  <si>
    <t>Subdireccion de Planeacion</t>
  </si>
  <si>
    <t>Oscar</t>
  </si>
  <si>
    <t>Nieto</t>
  </si>
  <si>
    <t>Perez</t>
  </si>
  <si>
    <t xml:space="preserve"> Elvia </t>
  </si>
  <si>
    <t>Núñez</t>
  </si>
  <si>
    <t xml:space="preserve"> Galván</t>
  </si>
  <si>
    <t>Patricia Maria</t>
  </si>
  <si>
    <t xml:space="preserve">Ochoa </t>
  </si>
  <si>
    <t>Bermúdez</t>
  </si>
  <si>
    <t xml:space="preserve"> Antonia</t>
  </si>
  <si>
    <t xml:space="preserve">Ojeda </t>
  </si>
  <si>
    <t xml:space="preserve"> López </t>
  </si>
  <si>
    <t>Tecnico Especializado</t>
  </si>
  <si>
    <t xml:space="preserve"> Fernando</t>
  </si>
  <si>
    <t xml:space="preserve"> Mondragón</t>
  </si>
  <si>
    <t xml:space="preserve"> Luis Miguel</t>
  </si>
  <si>
    <t>Alicia Paloma</t>
  </si>
  <si>
    <t xml:space="preserve">Ortiz </t>
  </si>
  <si>
    <t>Susana del Rocío</t>
  </si>
  <si>
    <t>Padilla</t>
  </si>
  <si>
    <t xml:space="preserve"> Pedro Luis</t>
  </si>
  <si>
    <t xml:space="preserve">Paramo </t>
  </si>
  <si>
    <t xml:space="preserve"> Rivera </t>
  </si>
  <si>
    <t xml:space="preserve"> Víctor Hugo</t>
  </si>
  <si>
    <t xml:space="preserve">Patiño </t>
  </si>
  <si>
    <t xml:space="preserve"> Espinoza </t>
  </si>
  <si>
    <t xml:space="preserve"> Celeste Josefina</t>
  </si>
  <si>
    <t xml:space="preserve"> Mora </t>
  </si>
  <si>
    <t>Mayra Janette</t>
  </si>
  <si>
    <t xml:space="preserve">Pedraza </t>
  </si>
  <si>
    <t>Ayala</t>
  </si>
  <si>
    <t>Tecnico Practico</t>
  </si>
  <si>
    <t>César Valente</t>
  </si>
  <si>
    <t xml:space="preserve"> María Paulina</t>
  </si>
  <si>
    <t xml:space="preserve">Pérez </t>
  </si>
  <si>
    <t xml:space="preserve"> González</t>
  </si>
  <si>
    <t>Dulce María</t>
  </si>
  <si>
    <t>Manuel</t>
  </si>
  <si>
    <t xml:space="preserve"> María Fernanda </t>
  </si>
  <si>
    <t>Pineda</t>
  </si>
  <si>
    <t>Delgado</t>
  </si>
  <si>
    <t>Azucena</t>
  </si>
  <si>
    <t>Ponce</t>
  </si>
  <si>
    <t>Villa</t>
  </si>
  <si>
    <t>Secretario de Subdirector</t>
  </si>
  <si>
    <t>Secretaria de Subdirector</t>
  </si>
  <si>
    <t xml:space="preserve"> Julio César </t>
  </si>
  <si>
    <t xml:space="preserve">Quintana </t>
  </si>
  <si>
    <t>Flor Elena</t>
  </si>
  <si>
    <t xml:space="preserve">Ramirez </t>
  </si>
  <si>
    <t>Martinez</t>
  </si>
  <si>
    <t xml:space="preserve"> Susana</t>
  </si>
  <si>
    <t xml:space="preserve">Ramos </t>
  </si>
  <si>
    <t xml:space="preserve"> Martínez </t>
  </si>
  <si>
    <t>Mecánica</t>
  </si>
  <si>
    <t xml:space="preserve"> Silvia</t>
  </si>
  <si>
    <t xml:space="preserve"> Valdovinos </t>
  </si>
  <si>
    <t xml:space="preserve"> Arturo</t>
  </si>
  <si>
    <t xml:space="preserve">Reyes </t>
  </si>
  <si>
    <t xml:space="preserve"> Peralta </t>
  </si>
  <si>
    <t xml:space="preserve"> German</t>
  </si>
  <si>
    <t xml:space="preserve">Rico </t>
  </si>
  <si>
    <t xml:space="preserve"> Carrasco </t>
  </si>
  <si>
    <t xml:space="preserve"> Erick Bladimir</t>
  </si>
  <si>
    <t>Rincón</t>
  </si>
  <si>
    <t xml:space="preserve"> Villegas </t>
  </si>
  <si>
    <t>Lorena</t>
  </si>
  <si>
    <t xml:space="preserve">Ríos </t>
  </si>
  <si>
    <t>Cordova</t>
  </si>
  <si>
    <t>Dafne</t>
  </si>
  <si>
    <t xml:space="preserve">Rivera </t>
  </si>
  <si>
    <t xml:space="preserve"> David Alejandro</t>
  </si>
  <si>
    <t xml:space="preserve">Robles </t>
  </si>
  <si>
    <t xml:space="preserve"> Jiménez </t>
  </si>
  <si>
    <t>Jazmín</t>
  </si>
  <si>
    <t xml:space="preserve">Rodríguez </t>
  </si>
  <si>
    <t>Jiménez</t>
  </si>
  <si>
    <t>Chofer de Camion</t>
  </si>
  <si>
    <t>Carla Adilene</t>
  </si>
  <si>
    <t>Olvera</t>
  </si>
  <si>
    <t xml:space="preserve"> Yolanda</t>
  </si>
  <si>
    <t>Rodríguez</t>
  </si>
  <si>
    <t xml:space="preserve"> Valencia </t>
  </si>
  <si>
    <t xml:space="preserve"> José Luis</t>
  </si>
  <si>
    <t>Romanillo</t>
  </si>
  <si>
    <t xml:space="preserve"> Bastida </t>
  </si>
  <si>
    <t xml:space="preserve"> Maria  Guadalupe</t>
  </si>
  <si>
    <t xml:space="preserve">Romero </t>
  </si>
  <si>
    <t xml:space="preserve"> Juárez </t>
  </si>
  <si>
    <t xml:space="preserve"> Leoncio</t>
  </si>
  <si>
    <t>Rosas</t>
  </si>
  <si>
    <t xml:space="preserve"> Teodula</t>
  </si>
  <si>
    <t xml:space="preserve">Rosas </t>
  </si>
  <si>
    <t xml:space="preserve"> Monje </t>
  </si>
  <si>
    <t>Carmen Marisol</t>
  </si>
  <si>
    <t xml:space="preserve">Sánchez </t>
  </si>
  <si>
    <t>Espinosa</t>
  </si>
  <si>
    <t xml:space="preserve"> Rocío Athenea</t>
  </si>
  <si>
    <t xml:space="preserve"> Espinosa </t>
  </si>
  <si>
    <t xml:space="preserve"> Miriam Graciela</t>
  </si>
  <si>
    <t xml:space="preserve"> Rocha </t>
  </si>
  <si>
    <t>Ángel Arturo</t>
  </si>
  <si>
    <t>Ulloa</t>
  </si>
  <si>
    <t xml:space="preserve">Rafael </t>
  </si>
  <si>
    <t>Ruben Alejandro</t>
  </si>
  <si>
    <t xml:space="preserve">Solis </t>
  </si>
  <si>
    <t xml:space="preserve"> Ana Josefina</t>
  </si>
  <si>
    <t xml:space="preserve">Soria </t>
  </si>
  <si>
    <t xml:space="preserve"> Barrera </t>
  </si>
  <si>
    <t xml:space="preserve">Soto </t>
  </si>
  <si>
    <t xml:space="preserve"> Jaimes </t>
  </si>
  <si>
    <t>Subdireccion  de Cuencas</t>
  </si>
  <si>
    <t>J. Ignacio</t>
  </si>
  <si>
    <t xml:space="preserve">Gutierrez </t>
  </si>
  <si>
    <t>Esmeralda</t>
  </si>
  <si>
    <t>Suastegui</t>
  </si>
  <si>
    <t>Castañeda</t>
  </si>
  <si>
    <t>Operadora Especializada</t>
  </si>
  <si>
    <t>Operador Especializado</t>
  </si>
  <si>
    <t xml:space="preserve"> Bibiana</t>
  </si>
  <si>
    <t>Suquilvide</t>
  </si>
  <si>
    <t xml:space="preserve"> Mejía </t>
  </si>
  <si>
    <t xml:space="preserve"> Eloy </t>
  </si>
  <si>
    <t>Tapia</t>
  </si>
  <si>
    <t xml:space="preserve"> Negrete  </t>
  </si>
  <si>
    <t xml:space="preserve">César Eduardo </t>
  </si>
  <si>
    <t>Lucero</t>
  </si>
  <si>
    <t>Tinoco</t>
  </si>
  <si>
    <t xml:space="preserve"> Cecilia</t>
  </si>
  <si>
    <t xml:space="preserve">Toledo </t>
  </si>
  <si>
    <t xml:space="preserve"> Medrano </t>
  </si>
  <si>
    <t>Torres</t>
  </si>
  <si>
    <t xml:space="preserve"> Pahua </t>
  </si>
  <si>
    <t>Alan Mauricio</t>
  </si>
  <si>
    <t xml:space="preserve">Ulloa </t>
  </si>
  <si>
    <t>De la Torre</t>
  </si>
  <si>
    <t>Auditora</t>
  </si>
  <si>
    <t xml:space="preserve"> Norma Leticia  </t>
  </si>
  <si>
    <t xml:space="preserve">Uribe </t>
  </si>
  <si>
    <t xml:space="preserve"> Álvarez </t>
  </si>
  <si>
    <t xml:space="preserve"> José Julián Ricardo</t>
  </si>
  <si>
    <t xml:space="preserve">Vargas </t>
  </si>
  <si>
    <t xml:space="preserve"> Gutiérrez </t>
  </si>
  <si>
    <t xml:space="preserve"> María del Carmen Verónica</t>
  </si>
  <si>
    <t>Vázquez</t>
  </si>
  <si>
    <t xml:space="preserve"> Estrella </t>
  </si>
  <si>
    <t xml:space="preserve"> Claudia Selene</t>
  </si>
  <si>
    <t>Vega</t>
  </si>
  <si>
    <t xml:space="preserve"> León </t>
  </si>
  <si>
    <t xml:space="preserve"> María de los Ángeles</t>
  </si>
  <si>
    <t xml:space="preserve">Vega </t>
  </si>
  <si>
    <t xml:space="preserve"> Molina </t>
  </si>
  <si>
    <t>Auxiliar de Contador</t>
  </si>
  <si>
    <t xml:space="preserve"> Eréndira Nohemí</t>
  </si>
  <si>
    <t xml:space="preserve">Velázquez </t>
  </si>
  <si>
    <t xml:space="preserve"> Álvarez</t>
  </si>
  <si>
    <t xml:space="preserve"> Miguel Ángel</t>
  </si>
  <si>
    <t xml:space="preserve">Villa </t>
  </si>
  <si>
    <t xml:space="preserve"> Madrigal</t>
  </si>
  <si>
    <t xml:space="preserve"> Silvia Denise</t>
  </si>
  <si>
    <t xml:space="preserve"> Olivo </t>
  </si>
  <si>
    <t>Diana Laura</t>
  </si>
  <si>
    <t>Pesos</t>
  </si>
  <si>
    <t xml:space="preserve">Durante el periodo que se informa, no se cuenta con percepciones adicionales en dinero, en especie, gratificaciones, primas, comisiones, dietas, estímulos, ni prestaciones en especie. </t>
  </si>
  <si>
    <r>
      <rPr>
        <sz val="14"/>
        <color rgb="FF000000"/>
        <rFont val="Aptos Narrow"/>
        <family val="2"/>
      </rPr>
      <t xml:space="preserve">Durante el periodo que se informa, no se cuenta con percepciones adicionales en dinero, en especie, gratificaciones, primas, comisiones, dietas, </t>
    </r>
    <r>
      <rPr>
        <sz val="14"/>
        <color rgb="FF000000"/>
        <rFont val="Aptos Narrow"/>
        <family val="2"/>
      </rPr>
      <t>estímulos</t>
    </r>
    <r>
      <rPr>
        <sz val="14"/>
        <color rgb="FF000000"/>
        <rFont val="Aptos Narrow"/>
        <family val="2"/>
      </rPr>
      <t xml:space="preserve">, ni prestaciones en especie. </t>
    </r>
  </si>
  <si>
    <t>Sueldos y Otras Prestaciones</t>
  </si>
  <si>
    <t xml:space="preserve">Mensual </t>
  </si>
  <si>
    <t>Compensacion  Extraordinaria</t>
  </si>
  <si>
    <t>Quincenal</t>
  </si>
  <si>
    <t>Bono sindical</t>
  </si>
  <si>
    <t>Quinquenios</t>
  </si>
  <si>
    <t xml:space="preserve">Jefe  de  Departamento Coordinacion, Asesoria y Seguimiento de comites,Distritos, Usuarios de Riego y Gestion Regional </t>
  </si>
  <si>
    <t>Mora</t>
  </si>
  <si>
    <t>Luis David</t>
  </si>
  <si>
    <t>Arellano</t>
  </si>
  <si>
    <t>Jefe de Seccion</t>
  </si>
  <si>
    <t>Karla Yolizeth</t>
  </si>
  <si>
    <t xml:space="preserve">Sandoval </t>
  </si>
  <si>
    <t>Cuevas</t>
  </si>
  <si>
    <t>Prima Vacacional</t>
  </si>
  <si>
    <t>Semestal</t>
  </si>
  <si>
    <t>Anual</t>
  </si>
  <si>
    <t xml:space="preserve">La persona solo tiene apellido paterno. Durante el periodo que se informa, no se cuenta con percepciones adicionales en dinero, en especie, gratificaciones, primas, comisiones, dietas, estímulos, ni prestaciones en especie. </t>
  </si>
  <si>
    <t>Gratificacion de Fin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</si>
</sst>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Calibri"/>
      <family val="2"/>
    </font>
    <font>
      <sz val="14"/>
      <color rgb="FF000000"/>
      <name val="Aptos Narrow"/>
      <family val="2"/>
    </font>
    <font>
      <sz val="14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Arial"/>
      <family val="2"/>
    </font>
    <font>
      <sz val="14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/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6" fillId="4" borderId="2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/>
    <xf numFmtId="2" fontId="10" fillId="0" borderId="4" xfId="0" applyNumberFormat="1" applyFont="1" applyBorder="1" applyAlignment="1">
      <alignment horizontal="right"/>
    </xf>
    <xf numFmtId="0" fontId="8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wrapText="1"/>
    </xf>
    <xf numFmtId="0" fontId="8" fillId="4" borderId="4" xfId="0" applyFont="1" applyFill="1" applyBorder="1" applyAlignment="1">
      <alignment horizontal="right"/>
    </xf>
    <xf numFmtId="2" fontId="8" fillId="4" borderId="4" xfId="0" applyNumberFormat="1" applyFont="1" applyFill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2" fontId="8" fillId="0" borderId="4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right"/>
    </xf>
    <xf numFmtId="2" fontId="0" fillId="0" borderId="0" xfId="0" applyNumberFormat="1"/>
    <xf numFmtId="0" fontId="0" fillId="0" borderId="0" xfId="0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4" fillId="5" borderId="1" xfId="0" applyFont="1" applyFill="1" applyBorder="1"/>
    <xf numFmtId="14" fontId="5" fillId="5" borderId="2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 wrapText="1"/>
    </xf>
    <xf numFmtId="0" fontId="0" fillId="5" borderId="0" xfId="0" applyFill="1"/>
    <xf numFmtId="2" fontId="8" fillId="4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7"/>
  <sheetViews>
    <sheetView tabSelected="1" topLeftCell="Y2" zoomScale="90" zoomScaleNormal="90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3.425781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29.85546875" customWidth="1"/>
    <col min="14" max="14" width="43.85546875" bestFit="1" customWidth="1"/>
    <col min="15" max="15" width="48.285156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1.85546875" customWidth="1"/>
  </cols>
  <sheetData>
    <row r="1" spans="1:32" hidden="1" x14ac:dyDescent="0.25">
      <c r="A1" t="s">
        <v>0</v>
      </c>
    </row>
    <row r="2" spans="1:32" x14ac:dyDescent="0.25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32" x14ac:dyDescent="0.25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9" t="s">
        <v>47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5.5" customHeight="1" x14ac:dyDescent="0.25">
      <c r="A8" s="3">
        <v>2025</v>
      </c>
      <c r="B8" s="4">
        <v>45931</v>
      </c>
      <c r="C8" s="5">
        <v>46022</v>
      </c>
      <c r="D8" s="40" t="s">
        <v>80</v>
      </c>
      <c r="E8" s="6">
        <v>1719</v>
      </c>
      <c r="F8" s="7" t="s">
        <v>210</v>
      </c>
      <c r="G8" s="7" t="s">
        <v>211</v>
      </c>
      <c r="H8" s="7" t="s">
        <v>212</v>
      </c>
      <c r="I8" s="8" t="s">
        <v>213</v>
      </c>
      <c r="J8" s="9" t="s">
        <v>214</v>
      </c>
      <c r="K8" s="10" t="s">
        <v>215</v>
      </c>
      <c r="L8" s="20" t="s">
        <v>92</v>
      </c>
      <c r="M8" s="18">
        <f>(15666.56+40.5)*2+55774.4</f>
        <v>87188.52</v>
      </c>
      <c r="N8" s="7" t="s">
        <v>716</v>
      </c>
      <c r="O8" s="19">
        <f>M8-(2528.83+527.11)*2-16181.9</f>
        <v>64894.74</v>
      </c>
      <c r="P8" s="13" t="s">
        <v>716</v>
      </c>
      <c r="Q8" s="20"/>
      <c r="R8" s="20"/>
      <c r="S8" s="21">
        <v>1</v>
      </c>
      <c r="T8" s="21">
        <v>1</v>
      </c>
      <c r="U8" s="21">
        <v>1</v>
      </c>
      <c r="V8" s="21">
        <v>1</v>
      </c>
      <c r="W8" s="20"/>
      <c r="X8" s="20"/>
      <c r="Y8" s="21">
        <v>1</v>
      </c>
      <c r="Z8" s="20"/>
      <c r="AA8" s="21"/>
      <c r="AB8" s="21">
        <v>1</v>
      </c>
      <c r="AC8" s="20"/>
      <c r="AD8" s="6" t="s">
        <v>299</v>
      </c>
      <c r="AE8" s="22">
        <v>46022</v>
      </c>
      <c r="AF8" s="23" t="s">
        <v>717</v>
      </c>
    </row>
    <row r="9" spans="1:32" ht="55.5" customHeight="1" x14ac:dyDescent="0.25">
      <c r="A9" s="3">
        <v>2025</v>
      </c>
      <c r="B9" s="4">
        <v>45931</v>
      </c>
      <c r="C9" s="5">
        <v>46022</v>
      </c>
      <c r="D9" s="40" t="s">
        <v>80</v>
      </c>
      <c r="E9" s="6">
        <v>1513</v>
      </c>
      <c r="F9" s="7" t="s">
        <v>216</v>
      </c>
      <c r="G9" s="7" t="s">
        <v>217</v>
      </c>
      <c r="H9" s="7" t="s">
        <v>212</v>
      </c>
      <c r="I9" s="7" t="s">
        <v>218</v>
      </c>
      <c r="J9" s="9" t="s">
        <v>219</v>
      </c>
      <c r="K9" s="10" t="s">
        <v>220</v>
      </c>
      <c r="L9" s="20" t="s">
        <v>91</v>
      </c>
      <c r="M9" s="18">
        <f>(6380.66+40.5)*2+12521.57</f>
        <v>25363.89</v>
      </c>
      <c r="N9" s="7" t="s">
        <v>716</v>
      </c>
      <c r="O9" s="19">
        <f>M9-(583.38+206.34)*2-2659.41</f>
        <v>21125.040000000001</v>
      </c>
      <c r="P9" s="13" t="s">
        <v>716</v>
      </c>
      <c r="Q9" s="20"/>
      <c r="R9" s="20"/>
      <c r="S9" s="21">
        <f t="shared" ref="S9:S10" si="0">1+S8</f>
        <v>2</v>
      </c>
      <c r="T9" s="21">
        <f t="shared" ref="T9:V9" si="1">1+T8</f>
        <v>2</v>
      </c>
      <c r="U9" s="21">
        <f t="shared" si="1"/>
        <v>2</v>
      </c>
      <c r="V9" s="21">
        <f t="shared" si="1"/>
        <v>2</v>
      </c>
      <c r="W9" s="20"/>
      <c r="X9" s="20"/>
      <c r="Y9" s="21">
        <f t="shared" ref="Y9" si="2">1+Y8</f>
        <v>2</v>
      </c>
      <c r="Z9" s="20"/>
      <c r="AA9" s="21"/>
      <c r="AB9" s="21">
        <f t="shared" ref="AB9" si="3">1+AB8</f>
        <v>2</v>
      </c>
      <c r="AC9" s="20"/>
      <c r="AD9" s="6" t="s">
        <v>299</v>
      </c>
      <c r="AE9" s="22">
        <v>46022</v>
      </c>
      <c r="AF9" s="23" t="s">
        <v>718</v>
      </c>
    </row>
    <row r="10" spans="1:32" ht="55.5" customHeight="1" x14ac:dyDescent="0.25">
      <c r="A10" s="3">
        <v>2025</v>
      </c>
      <c r="B10" s="4">
        <v>45931</v>
      </c>
      <c r="C10" s="5">
        <v>46022</v>
      </c>
      <c r="D10" s="40" t="s">
        <v>80</v>
      </c>
      <c r="E10" s="6">
        <v>1513</v>
      </c>
      <c r="F10" s="7" t="s">
        <v>216</v>
      </c>
      <c r="G10" s="7" t="s">
        <v>221</v>
      </c>
      <c r="H10" s="7" t="s">
        <v>222</v>
      </c>
      <c r="I10" s="7" t="s">
        <v>223</v>
      </c>
      <c r="J10" s="9" t="s">
        <v>224</v>
      </c>
      <c r="K10" s="10" t="s">
        <v>225</v>
      </c>
      <c r="L10" s="20" t="s">
        <v>91</v>
      </c>
      <c r="M10" s="18">
        <f>(6380.66+40.5)*2+12521.57</f>
        <v>25363.89</v>
      </c>
      <c r="N10" s="7" t="s">
        <v>716</v>
      </c>
      <c r="O10" s="19">
        <f>M10-(583.38+206.34)*2-2470.85</f>
        <v>21313.600000000002</v>
      </c>
      <c r="P10" s="13" t="s">
        <v>716</v>
      </c>
      <c r="Q10" s="20"/>
      <c r="R10" s="20"/>
      <c r="S10" s="21">
        <f t="shared" si="0"/>
        <v>3</v>
      </c>
      <c r="T10" s="21">
        <f t="shared" ref="T10:V10" si="4">1+T9</f>
        <v>3</v>
      </c>
      <c r="U10" s="21">
        <f t="shared" si="4"/>
        <v>3</v>
      </c>
      <c r="V10" s="21">
        <f t="shared" si="4"/>
        <v>3</v>
      </c>
      <c r="W10" s="20"/>
      <c r="X10" s="20"/>
      <c r="Y10" s="21">
        <f t="shared" ref="Y10" si="5">1+Y9</f>
        <v>3</v>
      </c>
      <c r="Z10" s="20"/>
      <c r="AA10" s="21"/>
      <c r="AB10" s="21">
        <f t="shared" ref="AB10" si="6">1+AB9</f>
        <v>3</v>
      </c>
      <c r="AC10" s="20"/>
      <c r="AD10" s="6" t="s">
        <v>299</v>
      </c>
      <c r="AE10" s="22">
        <v>46022</v>
      </c>
      <c r="AF10" s="23" t="s">
        <v>717</v>
      </c>
    </row>
    <row r="11" spans="1:32" ht="55.5" customHeight="1" x14ac:dyDescent="0.25">
      <c r="A11" s="3">
        <v>2025</v>
      </c>
      <c r="B11" s="4">
        <v>45931</v>
      </c>
      <c r="C11" s="5">
        <v>46022</v>
      </c>
      <c r="D11" s="40" t="s">
        <v>80</v>
      </c>
      <c r="E11" s="6">
        <v>1410</v>
      </c>
      <c r="F11" s="7" t="s">
        <v>226</v>
      </c>
      <c r="G11" s="7" t="s">
        <v>725</v>
      </c>
      <c r="H11" s="7" t="s">
        <v>222</v>
      </c>
      <c r="I11" s="9" t="s">
        <v>227</v>
      </c>
      <c r="J11" s="7" t="s">
        <v>228</v>
      </c>
      <c r="K11" s="10" t="s">
        <v>229</v>
      </c>
      <c r="L11" s="20" t="s">
        <v>91</v>
      </c>
      <c r="M11" s="18">
        <f>(5877.19+40.5)*2+11890.36</f>
        <v>23725.739999999998</v>
      </c>
      <c r="N11" s="7" t="s">
        <v>716</v>
      </c>
      <c r="O11" s="19">
        <f>M11-(502.83+188.95)*2-2470.85</f>
        <v>19871.329999999998</v>
      </c>
      <c r="P11" s="13" t="s">
        <v>716</v>
      </c>
      <c r="Q11" s="20"/>
      <c r="R11" s="20"/>
      <c r="S11" s="21">
        <v>4</v>
      </c>
      <c r="T11" s="21">
        <v>4</v>
      </c>
      <c r="U11" s="21">
        <v>4</v>
      </c>
      <c r="V11" s="21">
        <v>4</v>
      </c>
      <c r="W11" s="20"/>
      <c r="X11" s="20"/>
      <c r="Y11" s="21">
        <v>4</v>
      </c>
      <c r="Z11" s="20"/>
      <c r="AA11" s="21"/>
      <c r="AB11" s="21">
        <v>4</v>
      </c>
      <c r="AC11" s="20"/>
      <c r="AD11" s="6" t="s">
        <v>299</v>
      </c>
      <c r="AE11" s="22">
        <v>46022</v>
      </c>
      <c r="AF11" s="23" t="s">
        <v>718</v>
      </c>
    </row>
    <row r="12" spans="1:32" ht="55.5" customHeight="1" x14ac:dyDescent="0.25">
      <c r="A12" s="3">
        <v>2025</v>
      </c>
      <c r="B12" s="4">
        <v>45931</v>
      </c>
      <c r="C12" s="5">
        <v>46022</v>
      </c>
      <c r="D12" s="40" t="s">
        <v>80</v>
      </c>
      <c r="E12" s="6">
        <v>1410</v>
      </c>
      <c r="F12" s="7" t="s">
        <v>226</v>
      </c>
      <c r="G12" s="7" t="s">
        <v>230</v>
      </c>
      <c r="H12" s="7" t="s">
        <v>222</v>
      </c>
      <c r="I12" s="7" t="s">
        <v>231</v>
      </c>
      <c r="J12" s="9" t="s">
        <v>232</v>
      </c>
      <c r="K12" s="10" t="s">
        <v>233</v>
      </c>
      <c r="L12" s="20" t="s">
        <v>91</v>
      </c>
      <c r="M12" s="18">
        <f>(5877.19+40.5)*2+11890.36</f>
        <v>23725.739999999998</v>
      </c>
      <c r="N12" s="7" t="s">
        <v>716</v>
      </c>
      <c r="O12" s="19">
        <f>M12-(502.83+188.95)*2-2470.85</f>
        <v>19871.329999999998</v>
      </c>
      <c r="P12" s="13" t="s">
        <v>716</v>
      </c>
      <c r="Q12" s="20"/>
      <c r="R12" s="20"/>
      <c r="S12" s="21">
        <v>5</v>
      </c>
      <c r="T12" s="21">
        <v>5</v>
      </c>
      <c r="U12" s="21">
        <v>5</v>
      </c>
      <c r="V12" s="21">
        <v>5</v>
      </c>
      <c r="W12" s="20"/>
      <c r="X12" s="20"/>
      <c r="Y12" s="21">
        <v>5</v>
      </c>
      <c r="Z12" s="20"/>
      <c r="AA12" s="21"/>
      <c r="AB12" s="21">
        <v>5</v>
      </c>
      <c r="AC12" s="20"/>
      <c r="AD12" s="6" t="s">
        <v>299</v>
      </c>
      <c r="AE12" s="22">
        <v>46022</v>
      </c>
      <c r="AF12" s="23" t="s">
        <v>717</v>
      </c>
    </row>
    <row r="13" spans="1:32" ht="55.5" customHeight="1" x14ac:dyDescent="0.25">
      <c r="A13" s="3">
        <v>2025</v>
      </c>
      <c r="B13" s="4">
        <v>45931</v>
      </c>
      <c r="C13" s="5">
        <v>46022</v>
      </c>
      <c r="D13" s="40" t="s">
        <v>80</v>
      </c>
      <c r="E13" s="6">
        <v>1410</v>
      </c>
      <c r="F13" s="7" t="s">
        <v>226</v>
      </c>
      <c r="G13" s="7" t="s">
        <v>234</v>
      </c>
      <c r="H13" s="7" t="s">
        <v>222</v>
      </c>
      <c r="I13" s="8" t="s">
        <v>658</v>
      </c>
      <c r="J13" s="9" t="s">
        <v>659</v>
      </c>
      <c r="K13" s="10" t="s">
        <v>726</v>
      </c>
      <c r="L13" s="20" t="s">
        <v>91</v>
      </c>
      <c r="M13" s="18">
        <f>(5877.19+40.5)*2+11890.36</f>
        <v>23725.739999999998</v>
      </c>
      <c r="N13" s="7" t="s">
        <v>716</v>
      </c>
      <c r="O13" s="19">
        <f>M13-(502.83+188.95)*2-2470.85</f>
        <v>19871.329999999998</v>
      </c>
      <c r="P13" s="13" t="s">
        <v>716</v>
      </c>
      <c r="Q13" s="20"/>
      <c r="R13" s="20"/>
      <c r="S13" s="21">
        <v>6</v>
      </c>
      <c r="T13" s="21">
        <v>6</v>
      </c>
      <c r="U13" s="21">
        <v>6</v>
      </c>
      <c r="V13" s="21">
        <v>6</v>
      </c>
      <c r="W13" s="20"/>
      <c r="X13" s="20"/>
      <c r="Y13" s="21">
        <v>6</v>
      </c>
      <c r="Z13" s="20"/>
      <c r="AA13" s="21"/>
      <c r="AB13" s="21">
        <v>6</v>
      </c>
      <c r="AC13" s="20"/>
      <c r="AD13" s="6" t="s">
        <v>299</v>
      </c>
      <c r="AE13" s="22">
        <v>46022</v>
      </c>
      <c r="AF13" s="23" t="s">
        <v>718</v>
      </c>
    </row>
    <row r="14" spans="1:32" ht="55.5" customHeight="1" x14ac:dyDescent="0.25">
      <c r="A14" s="3">
        <v>2025</v>
      </c>
      <c r="B14" s="4">
        <v>45931</v>
      </c>
      <c r="C14" s="5">
        <v>46022</v>
      </c>
      <c r="D14" s="40" t="s">
        <v>80</v>
      </c>
      <c r="E14" s="6">
        <v>1513</v>
      </c>
      <c r="F14" s="7" t="s">
        <v>236</v>
      </c>
      <c r="G14" s="7" t="s">
        <v>237</v>
      </c>
      <c r="H14" s="7" t="s">
        <v>212</v>
      </c>
      <c r="I14" s="8" t="s">
        <v>238</v>
      </c>
      <c r="J14" s="9" t="s">
        <v>239</v>
      </c>
      <c r="K14" s="10" t="s">
        <v>240</v>
      </c>
      <c r="L14" s="20" t="s">
        <v>92</v>
      </c>
      <c r="M14" s="18">
        <f>(6380.66+40.5)*2+12521.57</f>
        <v>25363.89</v>
      </c>
      <c r="N14" s="7" t="s">
        <v>716</v>
      </c>
      <c r="O14" s="19">
        <f>M14-(583.38+206.34)*2-2659.41</f>
        <v>21125.040000000001</v>
      </c>
      <c r="P14" s="13" t="s">
        <v>716</v>
      </c>
      <c r="Q14" s="20"/>
      <c r="R14" s="20"/>
      <c r="S14" s="21">
        <f t="shared" ref="S14:S25" si="7">1+S13</f>
        <v>7</v>
      </c>
      <c r="T14" s="21">
        <f t="shared" ref="T14:V14" si="8">1+T13</f>
        <v>7</v>
      </c>
      <c r="U14" s="21">
        <f t="shared" si="8"/>
        <v>7</v>
      </c>
      <c r="V14" s="21">
        <f t="shared" si="8"/>
        <v>7</v>
      </c>
      <c r="W14" s="20"/>
      <c r="X14" s="20"/>
      <c r="Y14" s="21">
        <f t="shared" ref="Y14" si="9">1+Y13</f>
        <v>7</v>
      </c>
      <c r="Z14" s="20"/>
      <c r="AA14" s="21"/>
      <c r="AB14" s="21">
        <f t="shared" ref="AB14" si="10">1+AB13</f>
        <v>7</v>
      </c>
      <c r="AC14" s="20"/>
      <c r="AD14" s="6" t="s">
        <v>299</v>
      </c>
      <c r="AE14" s="22">
        <v>46022</v>
      </c>
      <c r="AF14" s="23" t="s">
        <v>717</v>
      </c>
    </row>
    <row r="15" spans="1:32" ht="55.5" customHeight="1" x14ac:dyDescent="0.25">
      <c r="A15" s="3">
        <v>2025</v>
      </c>
      <c r="B15" s="4">
        <v>45931</v>
      </c>
      <c r="C15" s="5">
        <v>46022</v>
      </c>
      <c r="D15" s="40" t="s">
        <v>80</v>
      </c>
      <c r="E15" s="6">
        <v>1410</v>
      </c>
      <c r="F15" s="7" t="s">
        <v>241</v>
      </c>
      <c r="G15" s="7" t="s">
        <v>242</v>
      </c>
      <c r="H15" s="7" t="s">
        <v>243</v>
      </c>
      <c r="I15" s="7" t="s">
        <v>244</v>
      </c>
      <c r="J15" s="9" t="s">
        <v>245</v>
      </c>
      <c r="K15" s="10" t="s">
        <v>246</v>
      </c>
      <c r="L15" s="20" t="s">
        <v>92</v>
      </c>
      <c r="M15" s="18">
        <f>(5877.19+40.5)*2+11890.36</f>
        <v>23725.739999999998</v>
      </c>
      <c r="N15" s="7" t="s">
        <v>716</v>
      </c>
      <c r="O15" s="19">
        <f>M15-(502.83+188.95)*2-2470.85</f>
        <v>19871.329999999998</v>
      </c>
      <c r="P15" s="13" t="s">
        <v>716</v>
      </c>
      <c r="Q15" s="20"/>
      <c r="R15" s="20"/>
      <c r="S15" s="21">
        <f t="shared" si="7"/>
        <v>8</v>
      </c>
      <c r="T15" s="21">
        <f t="shared" ref="T15:V15" si="11">1+T14</f>
        <v>8</v>
      </c>
      <c r="U15" s="21">
        <f t="shared" si="11"/>
        <v>8</v>
      </c>
      <c r="V15" s="21">
        <f t="shared" si="11"/>
        <v>8</v>
      </c>
      <c r="W15" s="20"/>
      <c r="X15" s="20"/>
      <c r="Y15" s="21">
        <f t="shared" ref="Y15" si="12">1+Y14</f>
        <v>8</v>
      </c>
      <c r="Z15" s="20"/>
      <c r="AA15" s="21"/>
      <c r="AB15" s="21">
        <f t="shared" ref="AB15" si="13">1+AB14</f>
        <v>8</v>
      </c>
      <c r="AC15" s="20"/>
      <c r="AD15" s="6" t="s">
        <v>299</v>
      </c>
      <c r="AE15" s="22">
        <v>46022</v>
      </c>
      <c r="AF15" s="23" t="s">
        <v>718</v>
      </c>
    </row>
    <row r="16" spans="1:32" ht="55.5" customHeight="1" x14ac:dyDescent="0.25">
      <c r="A16" s="3">
        <v>2025</v>
      </c>
      <c r="B16" s="4">
        <v>45931</v>
      </c>
      <c r="C16" s="5">
        <v>46022</v>
      </c>
      <c r="D16" s="40" t="s">
        <v>80</v>
      </c>
      <c r="E16" s="6">
        <v>1410</v>
      </c>
      <c r="F16" s="7" t="s">
        <v>241</v>
      </c>
      <c r="G16" s="7" t="s">
        <v>247</v>
      </c>
      <c r="H16" s="7" t="s">
        <v>243</v>
      </c>
      <c r="I16" s="7" t="s">
        <v>248</v>
      </c>
      <c r="J16" s="9" t="s">
        <v>232</v>
      </c>
      <c r="K16" s="10" t="s">
        <v>233</v>
      </c>
      <c r="L16" s="20" t="s">
        <v>91</v>
      </c>
      <c r="M16" s="18">
        <f>(5877.19+40.5)*2+11890.36</f>
        <v>23725.739999999998</v>
      </c>
      <c r="N16" s="7" t="s">
        <v>716</v>
      </c>
      <c r="O16" s="19">
        <f>M16-(502.83+188.95)*2-2470.85</f>
        <v>19871.329999999998</v>
      </c>
      <c r="P16" s="13" t="s">
        <v>716</v>
      </c>
      <c r="Q16" s="20"/>
      <c r="R16" s="20"/>
      <c r="S16" s="21">
        <f t="shared" si="7"/>
        <v>9</v>
      </c>
      <c r="T16" s="21">
        <f t="shared" ref="T16:V16" si="14">1+T15</f>
        <v>9</v>
      </c>
      <c r="U16" s="21">
        <f t="shared" si="14"/>
        <v>9</v>
      </c>
      <c r="V16" s="21">
        <f t="shared" si="14"/>
        <v>9</v>
      </c>
      <c r="W16" s="20"/>
      <c r="X16" s="20"/>
      <c r="Y16" s="21">
        <f t="shared" ref="Y16" si="15">1+Y15</f>
        <v>9</v>
      </c>
      <c r="Z16" s="20"/>
      <c r="AA16" s="21"/>
      <c r="AB16" s="21">
        <f t="shared" ref="AB16" si="16">1+AB15</f>
        <v>9</v>
      </c>
      <c r="AC16" s="20"/>
      <c r="AD16" s="6" t="s">
        <v>299</v>
      </c>
      <c r="AE16" s="22">
        <v>46022</v>
      </c>
      <c r="AF16" s="23" t="s">
        <v>717</v>
      </c>
    </row>
    <row r="17" spans="1:32" ht="55.5" customHeight="1" x14ac:dyDescent="0.25">
      <c r="A17" s="3">
        <v>2025</v>
      </c>
      <c r="B17" s="4">
        <v>45931</v>
      </c>
      <c r="C17" s="5">
        <v>46022</v>
      </c>
      <c r="D17" s="40" t="s">
        <v>80</v>
      </c>
      <c r="E17" s="6">
        <v>1410</v>
      </c>
      <c r="F17" s="7" t="s">
        <v>241</v>
      </c>
      <c r="G17" s="7" t="s">
        <v>249</v>
      </c>
      <c r="H17" s="7" t="s">
        <v>243</v>
      </c>
      <c r="I17" s="8" t="s">
        <v>250</v>
      </c>
      <c r="J17" s="9" t="s">
        <v>251</v>
      </c>
      <c r="K17" s="10" t="s">
        <v>252</v>
      </c>
      <c r="L17" s="20" t="s">
        <v>91</v>
      </c>
      <c r="M17" s="18">
        <f>(5877.19+40.5)*2+11890.36</f>
        <v>23725.739999999998</v>
      </c>
      <c r="N17" s="7" t="s">
        <v>716</v>
      </c>
      <c r="O17" s="19">
        <f>M17-(502.83+188.95)*2-2470.85</f>
        <v>19871.329999999998</v>
      </c>
      <c r="P17" s="13" t="s">
        <v>716</v>
      </c>
      <c r="Q17" s="20"/>
      <c r="R17" s="20"/>
      <c r="S17" s="21">
        <f t="shared" si="7"/>
        <v>10</v>
      </c>
      <c r="T17" s="21">
        <f t="shared" ref="T17:V17" si="17">1+T16</f>
        <v>10</v>
      </c>
      <c r="U17" s="21">
        <f t="shared" si="17"/>
        <v>10</v>
      </c>
      <c r="V17" s="21">
        <f t="shared" si="17"/>
        <v>10</v>
      </c>
      <c r="W17" s="20"/>
      <c r="X17" s="20"/>
      <c r="Y17" s="21">
        <f t="shared" ref="Y17" si="18">1+Y16</f>
        <v>10</v>
      </c>
      <c r="Z17" s="20"/>
      <c r="AA17" s="21"/>
      <c r="AB17" s="21">
        <f t="shared" ref="AB17" si="19">1+AB16</f>
        <v>10</v>
      </c>
      <c r="AC17" s="20"/>
      <c r="AD17" s="6" t="s">
        <v>299</v>
      </c>
      <c r="AE17" s="22">
        <v>46022</v>
      </c>
      <c r="AF17" s="23" t="s">
        <v>718</v>
      </c>
    </row>
    <row r="18" spans="1:32" ht="55.5" customHeight="1" x14ac:dyDescent="0.25">
      <c r="A18" s="3">
        <v>2025</v>
      </c>
      <c r="B18" s="4">
        <v>45931</v>
      </c>
      <c r="C18" s="5">
        <v>46022</v>
      </c>
      <c r="D18" s="40" t="s">
        <v>80</v>
      </c>
      <c r="E18" s="6">
        <v>1410</v>
      </c>
      <c r="F18" s="7" t="s">
        <v>226</v>
      </c>
      <c r="G18" s="7" t="s">
        <v>253</v>
      </c>
      <c r="H18" s="7" t="s">
        <v>243</v>
      </c>
      <c r="I18" s="7" t="s">
        <v>254</v>
      </c>
      <c r="J18" s="9" t="s">
        <v>255</v>
      </c>
      <c r="K18" s="10" t="s">
        <v>256</v>
      </c>
      <c r="L18" s="20" t="s">
        <v>91</v>
      </c>
      <c r="M18" s="18">
        <f>(5877.19+40.5)*2+11890.36</f>
        <v>23725.739999999998</v>
      </c>
      <c r="N18" s="7" t="s">
        <v>716</v>
      </c>
      <c r="O18" s="19">
        <f>M18-(502.83+188.95)*2-2470.85</f>
        <v>19871.329999999998</v>
      </c>
      <c r="P18" s="13" t="s">
        <v>716</v>
      </c>
      <c r="Q18" s="20"/>
      <c r="R18" s="20"/>
      <c r="S18" s="21">
        <f t="shared" si="7"/>
        <v>11</v>
      </c>
      <c r="T18" s="21">
        <f t="shared" ref="T18:V18" si="20">1+T17</f>
        <v>11</v>
      </c>
      <c r="U18" s="21">
        <f t="shared" si="20"/>
        <v>11</v>
      </c>
      <c r="V18" s="21">
        <f t="shared" si="20"/>
        <v>11</v>
      </c>
      <c r="W18" s="20"/>
      <c r="X18" s="20"/>
      <c r="Y18" s="21">
        <f t="shared" ref="Y18" si="21">1+Y17</f>
        <v>11</v>
      </c>
      <c r="Z18" s="20"/>
      <c r="AA18" s="21"/>
      <c r="AB18" s="21">
        <f t="shared" ref="AB18" si="22">1+AB17</f>
        <v>11</v>
      </c>
      <c r="AC18" s="20"/>
      <c r="AD18" s="6" t="s">
        <v>299</v>
      </c>
      <c r="AE18" s="22">
        <v>46022</v>
      </c>
      <c r="AF18" s="23" t="s">
        <v>717</v>
      </c>
    </row>
    <row r="19" spans="1:32" ht="55.5" customHeight="1" x14ac:dyDescent="0.25">
      <c r="A19" s="3">
        <v>2025</v>
      </c>
      <c r="B19" s="4">
        <v>45931</v>
      </c>
      <c r="C19" s="5">
        <v>46022</v>
      </c>
      <c r="D19" s="40" t="s">
        <v>80</v>
      </c>
      <c r="E19" s="6">
        <v>1513</v>
      </c>
      <c r="F19" s="7" t="s">
        <v>236</v>
      </c>
      <c r="G19" s="7" t="s">
        <v>257</v>
      </c>
      <c r="H19" s="7" t="s">
        <v>212</v>
      </c>
      <c r="I19" s="8" t="s">
        <v>258</v>
      </c>
      <c r="J19" s="11" t="s">
        <v>259</v>
      </c>
      <c r="K19" s="12" t="s">
        <v>260</v>
      </c>
      <c r="L19" s="20" t="s">
        <v>92</v>
      </c>
      <c r="M19" s="18">
        <f>(6380.66+40.5)*2+12521.57</f>
        <v>25363.89</v>
      </c>
      <c r="N19" s="7" t="s">
        <v>716</v>
      </c>
      <c r="O19" s="19">
        <f>M19-(583.38+206.34)*2-2659.41</f>
        <v>21125.040000000001</v>
      </c>
      <c r="P19" s="13" t="s">
        <v>716</v>
      </c>
      <c r="Q19" s="20"/>
      <c r="R19" s="20"/>
      <c r="S19" s="21">
        <f t="shared" si="7"/>
        <v>12</v>
      </c>
      <c r="T19" s="21">
        <f t="shared" ref="T19:V19" si="23">1+T18</f>
        <v>12</v>
      </c>
      <c r="U19" s="21">
        <f t="shared" si="23"/>
        <v>12</v>
      </c>
      <c r="V19" s="21">
        <f t="shared" si="23"/>
        <v>12</v>
      </c>
      <c r="W19" s="20"/>
      <c r="X19" s="20"/>
      <c r="Y19" s="21">
        <f t="shared" ref="Y19" si="24">1+Y18</f>
        <v>12</v>
      </c>
      <c r="Z19" s="20"/>
      <c r="AA19" s="21"/>
      <c r="AB19" s="21">
        <f t="shared" ref="AB19" si="25">1+AB18</f>
        <v>12</v>
      </c>
      <c r="AC19" s="20"/>
      <c r="AD19" s="6" t="s">
        <v>299</v>
      </c>
      <c r="AE19" s="22">
        <v>46022</v>
      </c>
      <c r="AF19" s="23" t="s">
        <v>718</v>
      </c>
    </row>
    <row r="20" spans="1:32" ht="55.5" customHeight="1" x14ac:dyDescent="0.25">
      <c r="A20" s="3">
        <v>2025</v>
      </c>
      <c r="B20" s="4">
        <v>45931</v>
      </c>
      <c r="C20" s="5">
        <v>46022</v>
      </c>
      <c r="D20" s="40" t="s">
        <v>80</v>
      </c>
      <c r="E20" s="6">
        <v>1410</v>
      </c>
      <c r="F20" s="7" t="s">
        <v>241</v>
      </c>
      <c r="G20" s="7" t="s">
        <v>261</v>
      </c>
      <c r="H20" s="7" t="s">
        <v>262</v>
      </c>
      <c r="I20" s="7" t="s">
        <v>263</v>
      </c>
      <c r="J20" s="9" t="s">
        <v>264</v>
      </c>
      <c r="K20" s="10" t="s">
        <v>265</v>
      </c>
      <c r="L20" s="20" t="s">
        <v>92</v>
      </c>
      <c r="M20" s="18">
        <f>(5877.19+40.5)*2+11890.36</f>
        <v>23725.739999999998</v>
      </c>
      <c r="N20" s="7" t="s">
        <v>716</v>
      </c>
      <c r="O20" s="19">
        <f>M20-(502.83+188.95)*2-2470.85</f>
        <v>19871.329999999998</v>
      </c>
      <c r="P20" s="13" t="s">
        <v>716</v>
      </c>
      <c r="Q20" s="20"/>
      <c r="R20" s="20"/>
      <c r="S20" s="21">
        <f t="shared" si="7"/>
        <v>13</v>
      </c>
      <c r="T20" s="21">
        <f t="shared" ref="T20:V20" si="26">1+T19</f>
        <v>13</v>
      </c>
      <c r="U20" s="21">
        <f t="shared" si="26"/>
        <v>13</v>
      </c>
      <c r="V20" s="21">
        <f t="shared" si="26"/>
        <v>13</v>
      </c>
      <c r="W20" s="20"/>
      <c r="X20" s="20"/>
      <c r="Y20" s="21">
        <f t="shared" ref="Y20" si="27">1+Y19</f>
        <v>13</v>
      </c>
      <c r="Z20" s="20"/>
      <c r="AA20" s="21"/>
      <c r="AB20" s="21">
        <f t="shared" ref="AB20" si="28">1+AB19</f>
        <v>13</v>
      </c>
      <c r="AC20" s="20"/>
      <c r="AD20" s="6" t="s">
        <v>299</v>
      </c>
      <c r="AE20" s="22">
        <v>46022</v>
      </c>
      <c r="AF20" s="23" t="s">
        <v>717</v>
      </c>
    </row>
    <row r="21" spans="1:32" ht="55.5" customHeight="1" x14ac:dyDescent="0.25">
      <c r="A21" s="3">
        <v>2025</v>
      </c>
      <c r="B21" s="4">
        <v>45931</v>
      </c>
      <c r="C21" s="5">
        <v>46022</v>
      </c>
      <c r="D21" s="40" t="s">
        <v>80</v>
      </c>
      <c r="E21" s="6">
        <v>1410</v>
      </c>
      <c r="F21" s="7" t="s">
        <v>226</v>
      </c>
      <c r="G21" s="7" t="s">
        <v>266</v>
      </c>
      <c r="H21" s="7" t="s">
        <v>262</v>
      </c>
      <c r="I21" s="8" t="s">
        <v>267</v>
      </c>
      <c r="J21" s="9" t="s">
        <v>268</v>
      </c>
      <c r="K21" s="10" t="s">
        <v>269</v>
      </c>
      <c r="L21" s="20" t="s">
        <v>92</v>
      </c>
      <c r="M21" s="18">
        <f>(5877.19+40.5)*2+11890.36</f>
        <v>23725.739999999998</v>
      </c>
      <c r="N21" s="7" t="s">
        <v>716</v>
      </c>
      <c r="O21" s="19">
        <f>M21-(502.83+200.29)*2-2470.85</f>
        <v>19848.649999999998</v>
      </c>
      <c r="P21" s="13" t="s">
        <v>716</v>
      </c>
      <c r="Q21" s="20"/>
      <c r="R21" s="20"/>
      <c r="S21" s="21">
        <f t="shared" si="7"/>
        <v>14</v>
      </c>
      <c r="T21" s="21">
        <f t="shared" ref="T21:V21" si="29">1+T20</f>
        <v>14</v>
      </c>
      <c r="U21" s="21">
        <f t="shared" si="29"/>
        <v>14</v>
      </c>
      <c r="V21" s="21">
        <f t="shared" si="29"/>
        <v>14</v>
      </c>
      <c r="W21" s="20"/>
      <c r="X21" s="20"/>
      <c r="Y21" s="21">
        <f t="shared" ref="Y21" si="30">1+Y20</f>
        <v>14</v>
      </c>
      <c r="Z21" s="20"/>
      <c r="AA21" s="21"/>
      <c r="AB21" s="21">
        <f t="shared" ref="AB21" si="31">1+AB20</f>
        <v>14</v>
      </c>
      <c r="AC21" s="20"/>
      <c r="AD21" s="6" t="s">
        <v>299</v>
      </c>
      <c r="AE21" s="22">
        <v>46022</v>
      </c>
      <c r="AF21" s="23" t="s">
        <v>718</v>
      </c>
    </row>
    <row r="22" spans="1:32" ht="55.5" customHeight="1" x14ac:dyDescent="0.25">
      <c r="A22" s="3">
        <v>2025</v>
      </c>
      <c r="B22" s="4">
        <v>45931</v>
      </c>
      <c r="C22" s="5">
        <v>46022</v>
      </c>
      <c r="D22" s="40" t="s">
        <v>80</v>
      </c>
      <c r="E22" s="6">
        <v>1513</v>
      </c>
      <c r="F22" s="7" t="s">
        <v>216</v>
      </c>
      <c r="G22" s="7" t="s">
        <v>270</v>
      </c>
      <c r="H22" s="7" t="s">
        <v>212</v>
      </c>
      <c r="I22" s="7" t="s">
        <v>271</v>
      </c>
      <c r="J22" s="9" t="s">
        <v>272</v>
      </c>
      <c r="K22" s="10" t="s">
        <v>273</v>
      </c>
      <c r="L22" s="20" t="s">
        <v>91</v>
      </c>
      <c r="M22" s="18">
        <f>(6380.66+40.5)*2+12521.57</f>
        <v>25363.89</v>
      </c>
      <c r="N22" s="7" t="s">
        <v>716</v>
      </c>
      <c r="O22" s="19">
        <f>M22-(583.38+206.34)*2-2659.41</f>
        <v>21125.040000000001</v>
      </c>
      <c r="P22" s="13" t="s">
        <v>716</v>
      </c>
      <c r="Q22" s="20"/>
      <c r="R22" s="20"/>
      <c r="S22" s="21">
        <f t="shared" si="7"/>
        <v>15</v>
      </c>
      <c r="T22" s="21">
        <f t="shared" ref="T22:V22" si="32">1+T21</f>
        <v>15</v>
      </c>
      <c r="U22" s="21">
        <f t="shared" si="32"/>
        <v>15</v>
      </c>
      <c r="V22" s="21">
        <f t="shared" si="32"/>
        <v>15</v>
      </c>
      <c r="W22" s="20"/>
      <c r="X22" s="20"/>
      <c r="Y22" s="21">
        <f t="shared" ref="Y22" si="33">1+Y21</f>
        <v>15</v>
      </c>
      <c r="Z22" s="20"/>
      <c r="AA22" s="21"/>
      <c r="AB22" s="21">
        <f t="shared" ref="AB22" si="34">1+AB21</f>
        <v>15</v>
      </c>
      <c r="AC22" s="20"/>
      <c r="AD22" s="6" t="s">
        <v>299</v>
      </c>
      <c r="AE22" s="22">
        <v>46022</v>
      </c>
      <c r="AF22" s="23" t="s">
        <v>717</v>
      </c>
    </row>
    <row r="23" spans="1:32" ht="55.5" customHeight="1" x14ac:dyDescent="0.25">
      <c r="A23" s="3">
        <v>2025</v>
      </c>
      <c r="B23" s="4">
        <v>45931</v>
      </c>
      <c r="C23" s="5">
        <v>46022</v>
      </c>
      <c r="D23" s="40" t="s">
        <v>80</v>
      </c>
      <c r="E23" s="6">
        <v>1410</v>
      </c>
      <c r="F23" s="7" t="s">
        <v>226</v>
      </c>
      <c r="G23" s="7" t="s">
        <v>274</v>
      </c>
      <c r="H23" s="7" t="s">
        <v>275</v>
      </c>
      <c r="I23" s="7" t="s">
        <v>276</v>
      </c>
      <c r="J23" s="9" t="s">
        <v>277</v>
      </c>
      <c r="K23" s="10" t="s">
        <v>246</v>
      </c>
      <c r="L23" s="20" t="s">
        <v>91</v>
      </c>
      <c r="M23" s="18">
        <f t="shared" ref="M23:M29" si="35">(5877.19+40.5)*2+11890.36</f>
        <v>23725.739999999998</v>
      </c>
      <c r="N23" s="7" t="s">
        <v>716</v>
      </c>
      <c r="O23" s="19">
        <f>M23-(502.83+217.44)*2-2470.85</f>
        <v>19814.349999999999</v>
      </c>
      <c r="P23" s="13" t="s">
        <v>716</v>
      </c>
      <c r="Q23" s="20"/>
      <c r="R23" s="20"/>
      <c r="S23" s="21">
        <f t="shared" si="7"/>
        <v>16</v>
      </c>
      <c r="T23" s="21">
        <f t="shared" ref="T23:V23" si="36">1+T22</f>
        <v>16</v>
      </c>
      <c r="U23" s="21">
        <f t="shared" si="36"/>
        <v>16</v>
      </c>
      <c r="V23" s="21">
        <f t="shared" si="36"/>
        <v>16</v>
      </c>
      <c r="W23" s="20"/>
      <c r="X23" s="20"/>
      <c r="Y23" s="21">
        <f t="shared" ref="Y23" si="37">1+Y22</f>
        <v>16</v>
      </c>
      <c r="Z23" s="20"/>
      <c r="AA23" s="21"/>
      <c r="AB23" s="21">
        <f t="shared" ref="AB23" si="38">1+AB22</f>
        <v>16</v>
      </c>
      <c r="AC23" s="20"/>
      <c r="AD23" s="6" t="s">
        <v>299</v>
      </c>
      <c r="AE23" s="22">
        <v>46022</v>
      </c>
      <c r="AF23" s="23" t="s">
        <v>718</v>
      </c>
    </row>
    <row r="24" spans="1:32" ht="55.5" customHeight="1" x14ac:dyDescent="0.25">
      <c r="A24" s="3">
        <v>2025</v>
      </c>
      <c r="B24" s="4">
        <v>45931</v>
      </c>
      <c r="C24" s="5">
        <v>46022</v>
      </c>
      <c r="D24" s="40" t="s">
        <v>80</v>
      </c>
      <c r="E24" s="6">
        <v>1410</v>
      </c>
      <c r="F24" s="7" t="s">
        <v>241</v>
      </c>
      <c r="G24" s="7" t="s">
        <v>278</v>
      </c>
      <c r="H24" s="7" t="s">
        <v>275</v>
      </c>
      <c r="I24" s="7" t="s">
        <v>279</v>
      </c>
      <c r="J24" s="9" t="s">
        <v>255</v>
      </c>
      <c r="K24" s="10" t="s">
        <v>280</v>
      </c>
      <c r="L24" s="20" t="s">
        <v>92</v>
      </c>
      <c r="M24" s="18">
        <f t="shared" si="35"/>
        <v>23725.739999999998</v>
      </c>
      <c r="N24" s="7" t="s">
        <v>716</v>
      </c>
      <c r="O24" s="19">
        <f>M24-(502.83+188.95)*2-2470.85</f>
        <v>19871.329999999998</v>
      </c>
      <c r="P24" s="13" t="s">
        <v>716</v>
      </c>
      <c r="Q24" s="20"/>
      <c r="R24" s="20"/>
      <c r="S24" s="21">
        <f t="shared" si="7"/>
        <v>17</v>
      </c>
      <c r="T24" s="21">
        <f t="shared" ref="T24:V24" si="39">1+T23</f>
        <v>17</v>
      </c>
      <c r="U24" s="21">
        <f t="shared" si="39"/>
        <v>17</v>
      </c>
      <c r="V24" s="21">
        <f t="shared" si="39"/>
        <v>17</v>
      </c>
      <c r="W24" s="20"/>
      <c r="X24" s="20"/>
      <c r="Y24" s="21">
        <f t="shared" ref="Y24" si="40">1+Y23</f>
        <v>17</v>
      </c>
      <c r="Z24" s="20"/>
      <c r="AA24" s="21"/>
      <c r="AB24" s="21">
        <f t="shared" ref="AB24" si="41">1+AB23</f>
        <v>17</v>
      </c>
      <c r="AC24" s="20"/>
      <c r="AD24" s="6" t="s">
        <v>299</v>
      </c>
      <c r="AE24" s="22">
        <v>46022</v>
      </c>
      <c r="AF24" s="23" t="s">
        <v>717</v>
      </c>
    </row>
    <row r="25" spans="1:32" ht="55.5" customHeight="1" x14ac:dyDescent="0.25">
      <c r="A25" s="3">
        <v>2025</v>
      </c>
      <c r="B25" s="4">
        <v>45931</v>
      </c>
      <c r="C25" s="5">
        <v>46022</v>
      </c>
      <c r="D25" s="40" t="s">
        <v>80</v>
      </c>
      <c r="E25" s="6">
        <v>1410</v>
      </c>
      <c r="F25" s="7" t="s">
        <v>226</v>
      </c>
      <c r="G25" s="7" t="s">
        <v>281</v>
      </c>
      <c r="H25" s="7" t="s">
        <v>275</v>
      </c>
      <c r="I25" s="7" t="s">
        <v>282</v>
      </c>
      <c r="J25" s="9" t="s">
        <v>283</v>
      </c>
      <c r="K25" s="10" t="s">
        <v>284</v>
      </c>
      <c r="L25" s="20" t="s">
        <v>91</v>
      </c>
      <c r="M25" s="18">
        <f t="shared" si="35"/>
        <v>23725.739999999998</v>
      </c>
      <c r="N25" s="7" t="s">
        <v>716</v>
      </c>
      <c r="O25" s="19">
        <f>M25-(502.83+197.93)*2-2470.85</f>
        <v>19853.37</v>
      </c>
      <c r="P25" s="13" t="s">
        <v>716</v>
      </c>
      <c r="Q25" s="20"/>
      <c r="R25" s="20"/>
      <c r="S25" s="21">
        <f t="shared" si="7"/>
        <v>18</v>
      </c>
      <c r="T25" s="21">
        <f t="shared" ref="T25:V25" si="42">1+T24</f>
        <v>18</v>
      </c>
      <c r="U25" s="21">
        <f t="shared" si="42"/>
        <v>18</v>
      </c>
      <c r="V25" s="21">
        <f t="shared" si="42"/>
        <v>18</v>
      </c>
      <c r="W25" s="20"/>
      <c r="X25" s="20"/>
      <c r="Y25" s="21">
        <f t="shared" ref="Y25" si="43">1+Y24</f>
        <v>18</v>
      </c>
      <c r="Z25" s="20"/>
      <c r="AA25" s="21"/>
      <c r="AB25" s="21">
        <f t="shared" ref="AB25" si="44">1+AB24</f>
        <v>18</v>
      </c>
      <c r="AC25" s="20"/>
      <c r="AD25" s="6" t="s">
        <v>299</v>
      </c>
      <c r="AE25" s="22">
        <v>46022</v>
      </c>
      <c r="AF25" s="23" t="s">
        <v>718</v>
      </c>
    </row>
    <row r="26" spans="1:32" ht="55.5" customHeight="1" x14ac:dyDescent="0.25">
      <c r="A26" s="3">
        <v>2025</v>
      </c>
      <c r="B26" s="4">
        <v>45931</v>
      </c>
      <c r="C26" s="5">
        <v>46022</v>
      </c>
      <c r="D26" s="40" t="s">
        <v>80</v>
      </c>
      <c r="E26" s="6">
        <v>1513</v>
      </c>
      <c r="F26" s="7" t="s">
        <v>236</v>
      </c>
      <c r="G26" s="7" t="s">
        <v>291</v>
      </c>
      <c r="H26" s="7" t="s">
        <v>291</v>
      </c>
      <c r="I26" s="7" t="s">
        <v>295</v>
      </c>
      <c r="J26" s="9" t="s">
        <v>296</v>
      </c>
      <c r="K26" s="10" t="s">
        <v>255</v>
      </c>
      <c r="L26" s="20" t="s">
        <v>91</v>
      </c>
      <c r="M26" s="18">
        <f>(6380.66+40.5)*2+12521.57</f>
        <v>25363.89</v>
      </c>
      <c r="N26" s="7" t="s">
        <v>716</v>
      </c>
      <c r="O26" s="19">
        <f>M26-(583.38+206.34)*2-2659.41</f>
        <v>21125.040000000001</v>
      </c>
      <c r="P26" s="13" t="s">
        <v>716</v>
      </c>
      <c r="Q26" s="20"/>
      <c r="R26" s="20"/>
      <c r="S26" s="21">
        <v>19</v>
      </c>
      <c r="T26" s="21">
        <v>19</v>
      </c>
      <c r="U26" s="21">
        <v>19</v>
      </c>
      <c r="V26" s="21">
        <v>19</v>
      </c>
      <c r="W26" s="20"/>
      <c r="X26" s="20"/>
      <c r="Y26" s="21">
        <v>19</v>
      </c>
      <c r="Z26" s="20"/>
      <c r="AA26" s="21"/>
      <c r="AB26" s="21">
        <v>19</v>
      </c>
      <c r="AC26" s="20"/>
      <c r="AD26" s="6" t="s">
        <v>299</v>
      </c>
      <c r="AE26" s="22">
        <v>46022</v>
      </c>
      <c r="AF26" s="23" t="s">
        <v>718</v>
      </c>
    </row>
    <row r="27" spans="1:32" ht="55.5" customHeight="1" x14ac:dyDescent="0.25">
      <c r="A27" s="3">
        <v>2025</v>
      </c>
      <c r="B27" s="4">
        <v>45931</v>
      </c>
      <c r="C27" s="5">
        <v>46022</v>
      </c>
      <c r="D27" s="40" t="s">
        <v>80</v>
      </c>
      <c r="E27" s="6">
        <v>1410</v>
      </c>
      <c r="F27" s="7" t="s">
        <v>241</v>
      </c>
      <c r="G27" s="7" t="s">
        <v>285</v>
      </c>
      <c r="H27" s="7" t="s">
        <v>286</v>
      </c>
      <c r="I27" s="7" t="s">
        <v>287</v>
      </c>
      <c r="J27" s="9" t="s">
        <v>288</v>
      </c>
      <c r="K27" s="10" t="s">
        <v>289</v>
      </c>
      <c r="L27" s="20" t="s">
        <v>92</v>
      </c>
      <c r="M27" s="18">
        <f t="shared" si="35"/>
        <v>23725.739999999998</v>
      </c>
      <c r="N27" s="7" t="s">
        <v>716</v>
      </c>
      <c r="O27" s="19">
        <f>M27-(502.83+188.95)*2-2470.85</f>
        <v>19871.329999999998</v>
      </c>
      <c r="P27" s="13" t="s">
        <v>716</v>
      </c>
      <c r="Q27" s="20"/>
      <c r="R27" s="20"/>
      <c r="S27" s="21">
        <v>20</v>
      </c>
      <c r="T27" s="21">
        <v>20</v>
      </c>
      <c r="U27" s="21">
        <v>20</v>
      </c>
      <c r="V27" s="21">
        <v>20</v>
      </c>
      <c r="W27" s="20"/>
      <c r="X27" s="20"/>
      <c r="Y27" s="21">
        <v>20</v>
      </c>
      <c r="Z27" s="20"/>
      <c r="AA27" s="21"/>
      <c r="AB27" s="21">
        <v>20</v>
      </c>
      <c r="AC27" s="20"/>
      <c r="AD27" s="6" t="s">
        <v>299</v>
      </c>
      <c r="AE27" s="22">
        <v>46022</v>
      </c>
      <c r="AF27" s="23" t="s">
        <v>718</v>
      </c>
    </row>
    <row r="28" spans="1:32" ht="55.5" customHeight="1" x14ac:dyDescent="0.25">
      <c r="A28" s="3">
        <v>2025</v>
      </c>
      <c r="B28" s="4">
        <v>45931</v>
      </c>
      <c r="C28" s="5">
        <v>46022</v>
      </c>
      <c r="D28" s="40" t="s">
        <v>80</v>
      </c>
      <c r="E28" s="6">
        <v>1410</v>
      </c>
      <c r="F28" s="7" t="s">
        <v>241</v>
      </c>
      <c r="G28" s="7" t="s">
        <v>290</v>
      </c>
      <c r="H28" s="7" t="s">
        <v>291</v>
      </c>
      <c r="I28" s="7" t="s">
        <v>279</v>
      </c>
      <c r="J28" s="9" t="s">
        <v>292</v>
      </c>
      <c r="K28" s="10" t="s">
        <v>293</v>
      </c>
      <c r="L28" s="20" t="s">
        <v>92</v>
      </c>
      <c r="M28" s="18">
        <f t="shared" si="35"/>
        <v>23725.739999999998</v>
      </c>
      <c r="N28" s="7" t="s">
        <v>716</v>
      </c>
      <c r="O28" s="19">
        <f>M28-(502.83+188.95)*2-2470.85</f>
        <v>19871.329999999998</v>
      </c>
      <c r="P28" s="13" t="s">
        <v>716</v>
      </c>
      <c r="Q28" s="20"/>
      <c r="R28" s="20"/>
      <c r="S28" s="21">
        <v>21</v>
      </c>
      <c r="T28" s="21">
        <v>21</v>
      </c>
      <c r="U28" s="21">
        <v>21</v>
      </c>
      <c r="V28" s="21">
        <v>21</v>
      </c>
      <c r="W28" s="20"/>
      <c r="X28" s="20"/>
      <c r="Y28" s="21">
        <v>21</v>
      </c>
      <c r="Z28" s="20"/>
      <c r="AA28" s="21"/>
      <c r="AB28" s="21">
        <v>21</v>
      </c>
      <c r="AC28" s="20"/>
      <c r="AD28" s="6" t="s">
        <v>299</v>
      </c>
      <c r="AE28" s="22">
        <v>46022</v>
      </c>
      <c r="AF28" s="23" t="s">
        <v>717</v>
      </c>
    </row>
    <row r="29" spans="1:32" ht="55.5" customHeight="1" x14ac:dyDescent="0.25">
      <c r="A29" s="3">
        <v>2025</v>
      </c>
      <c r="B29" s="4">
        <v>45931</v>
      </c>
      <c r="C29" s="5">
        <v>46022</v>
      </c>
      <c r="D29" s="40" t="s">
        <v>80</v>
      </c>
      <c r="E29" s="14">
        <v>1410</v>
      </c>
      <c r="F29" s="8" t="s">
        <v>226</v>
      </c>
      <c r="G29" s="8" t="s">
        <v>294</v>
      </c>
      <c r="H29" s="8" t="s">
        <v>291</v>
      </c>
      <c r="I29" s="8" t="s">
        <v>727</v>
      </c>
      <c r="J29" s="11" t="s">
        <v>277</v>
      </c>
      <c r="K29" s="12" t="s">
        <v>728</v>
      </c>
      <c r="L29" s="20" t="s">
        <v>91</v>
      </c>
      <c r="M29" s="24">
        <f t="shared" si="35"/>
        <v>23725.739999999998</v>
      </c>
      <c r="N29" s="8" t="s">
        <v>716</v>
      </c>
      <c r="O29" s="25">
        <f>M29-(502.83+188.95)*2-2470.85</f>
        <v>19871.329999999998</v>
      </c>
      <c r="P29" s="15" t="s">
        <v>716</v>
      </c>
      <c r="Q29" s="20"/>
      <c r="R29" s="20"/>
      <c r="S29" s="26">
        <v>22</v>
      </c>
      <c r="T29" s="26">
        <v>22</v>
      </c>
      <c r="U29" s="26">
        <v>22</v>
      </c>
      <c r="V29" s="26">
        <v>22</v>
      </c>
      <c r="W29" s="20"/>
      <c r="X29" s="20"/>
      <c r="Y29" s="26">
        <v>22</v>
      </c>
      <c r="Z29" s="20"/>
      <c r="AA29" s="26"/>
      <c r="AB29" s="26">
        <v>22</v>
      </c>
      <c r="AC29" s="20"/>
      <c r="AD29" s="6" t="s">
        <v>299</v>
      </c>
      <c r="AE29" s="22">
        <v>46022</v>
      </c>
      <c r="AF29" s="27" t="s">
        <v>718</v>
      </c>
    </row>
    <row r="30" spans="1:32" ht="55.5" customHeight="1" x14ac:dyDescent="0.25">
      <c r="A30" s="3">
        <v>2025</v>
      </c>
      <c r="B30" s="4">
        <v>45931</v>
      </c>
      <c r="C30" s="5">
        <v>46022</v>
      </c>
      <c r="D30" s="40" t="s">
        <v>80</v>
      </c>
      <c r="E30" s="6">
        <v>1518</v>
      </c>
      <c r="F30" s="7" t="s">
        <v>297</v>
      </c>
      <c r="G30" s="7" t="s">
        <v>298</v>
      </c>
      <c r="H30" s="7" t="s">
        <v>299</v>
      </c>
      <c r="I30" s="7" t="s">
        <v>300</v>
      </c>
      <c r="J30" s="9" t="s">
        <v>301</v>
      </c>
      <c r="K30" s="10" t="s">
        <v>229</v>
      </c>
      <c r="L30" s="20" t="s">
        <v>92</v>
      </c>
      <c r="M30" s="18">
        <f>(8510.79+40.5)*2+22545.22</f>
        <v>39647.800000000003</v>
      </c>
      <c r="N30" s="7" t="s">
        <v>716</v>
      </c>
      <c r="O30" s="19">
        <f>M30-(994.84+288.9)*2-5094.8</f>
        <v>31985.52</v>
      </c>
      <c r="P30" s="13" t="s">
        <v>716</v>
      </c>
      <c r="Q30" s="20"/>
      <c r="R30" s="20"/>
      <c r="S30" s="21">
        <f>1+S29</f>
        <v>23</v>
      </c>
      <c r="T30" s="21">
        <f>1+T29</f>
        <v>23</v>
      </c>
      <c r="U30" s="21">
        <f>1+U29</f>
        <v>23</v>
      </c>
      <c r="V30" s="21">
        <f>1+V29</f>
        <v>23</v>
      </c>
      <c r="W30" s="20"/>
      <c r="X30" s="20"/>
      <c r="Y30" s="21">
        <f>1+Y29</f>
        <v>23</v>
      </c>
      <c r="Z30" s="20"/>
      <c r="AA30" s="21"/>
      <c r="AB30" s="21">
        <f>1+AB29</f>
        <v>23</v>
      </c>
      <c r="AC30" s="20"/>
      <c r="AD30" s="6" t="s">
        <v>299</v>
      </c>
      <c r="AE30" s="22">
        <v>46022</v>
      </c>
      <c r="AF30" s="23" t="s">
        <v>717</v>
      </c>
    </row>
    <row r="31" spans="1:32" ht="55.5" customHeight="1" x14ac:dyDescent="0.25">
      <c r="A31" s="3">
        <v>2025</v>
      </c>
      <c r="B31" s="4">
        <v>45931</v>
      </c>
      <c r="C31" s="5">
        <v>46022</v>
      </c>
      <c r="D31" s="40" t="s">
        <v>80</v>
      </c>
      <c r="E31" s="6">
        <v>1410</v>
      </c>
      <c r="F31" s="7" t="s">
        <v>226</v>
      </c>
      <c r="G31" s="7" t="s">
        <v>302</v>
      </c>
      <c r="H31" s="7" t="s">
        <v>299</v>
      </c>
      <c r="I31" s="7" t="s">
        <v>303</v>
      </c>
      <c r="J31" s="9" t="s">
        <v>304</v>
      </c>
      <c r="K31" s="10" t="s">
        <v>305</v>
      </c>
      <c r="L31" s="20" t="s">
        <v>92</v>
      </c>
      <c r="M31" s="18">
        <f>(5877.19+40.5)*2+11890.36</f>
        <v>23725.739999999998</v>
      </c>
      <c r="N31" s="7" t="s">
        <v>716</v>
      </c>
      <c r="O31" s="19">
        <f>M31-(502.83+188.95)*2-2470.85</f>
        <v>19871.329999999998</v>
      </c>
      <c r="P31" s="13" t="s">
        <v>716</v>
      </c>
      <c r="Q31" s="20"/>
      <c r="R31" s="20"/>
      <c r="S31" s="21">
        <v>24</v>
      </c>
      <c r="T31" s="21">
        <v>24</v>
      </c>
      <c r="U31" s="21">
        <v>24</v>
      </c>
      <c r="V31" s="21">
        <v>24</v>
      </c>
      <c r="W31" s="20"/>
      <c r="X31" s="20"/>
      <c r="Y31" s="21">
        <v>24</v>
      </c>
      <c r="Z31" s="20"/>
      <c r="AA31" s="21"/>
      <c r="AB31" s="21">
        <v>24</v>
      </c>
      <c r="AC31" s="20"/>
      <c r="AD31" s="6" t="s">
        <v>299</v>
      </c>
      <c r="AE31" s="22">
        <v>46022</v>
      </c>
      <c r="AF31" s="23" t="s">
        <v>718</v>
      </c>
    </row>
    <row r="32" spans="1:32" ht="55.5" customHeight="1" x14ac:dyDescent="0.25">
      <c r="A32" s="3">
        <v>2025</v>
      </c>
      <c r="B32" s="4">
        <v>45931</v>
      </c>
      <c r="C32" s="5">
        <v>46022</v>
      </c>
      <c r="D32" s="40" t="s">
        <v>80</v>
      </c>
      <c r="E32" s="6">
        <v>1410</v>
      </c>
      <c r="F32" s="7" t="s">
        <v>226</v>
      </c>
      <c r="G32" s="7" t="s">
        <v>306</v>
      </c>
      <c r="H32" s="7" t="s">
        <v>299</v>
      </c>
      <c r="I32" s="7" t="s">
        <v>307</v>
      </c>
      <c r="J32" s="9" t="s">
        <v>308</v>
      </c>
      <c r="K32" s="10" t="s">
        <v>309</v>
      </c>
      <c r="L32" s="20" t="s">
        <v>91</v>
      </c>
      <c r="M32" s="18">
        <f>(5877.19+40.5)*2+11890.36</f>
        <v>23725.739999999998</v>
      </c>
      <c r="N32" s="7" t="s">
        <v>716</v>
      </c>
      <c r="O32" s="19">
        <f>M32-(502.83+188.95)*2-2470.85</f>
        <v>19871.329999999998</v>
      </c>
      <c r="P32" s="13" t="s">
        <v>716</v>
      </c>
      <c r="Q32" s="20"/>
      <c r="R32" s="20"/>
      <c r="S32" s="21">
        <v>25</v>
      </c>
      <c r="T32" s="21">
        <v>25</v>
      </c>
      <c r="U32" s="21">
        <v>25</v>
      </c>
      <c r="V32" s="21">
        <v>25</v>
      </c>
      <c r="W32" s="20"/>
      <c r="X32" s="20"/>
      <c r="Y32" s="21">
        <v>25</v>
      </c>
      <c r="Z32" s="20"/>
      <c r="AA32" s="21"/>
      <c r="AB32" s="21">
        <v>25</v>
      </c>
      <c r="AC32" s="20"/>
      <c r="AD32" s="6" t="s">
        <v>299</v>
      </c>
      <c r="AE32" s="22">
        <v>46022</v>
      </c>
      <c r="AF32" s="23" t="s">
        <v>717</v>
      </c>
    </row>
    <row r="33" spans="1:32" ht="55.5" customHeight="1" x14ac:dyDescent="0.25">
      <c r="A33" s="3">
        <v>2025</v>
      </c>
      <c r="B33" s="4">
        <v>45931</v>
      </c>
      <c r="C33" s="5">
        <v>46022</v>
      </c>
      <c r="D33" s="40" t="s">
        <v>80</v>
      </c>
      <c r="E33" s="6">
        <v>1410</v>
      </c>
      <c r="F33" s="7" t="s">
        <v>226</v>
      </c>
      <c r="G33" s="7" t="s">
        <v>310</v>
      </c>
      <c r="H33" s="7" t="s">
        <v>299</v>
      </c>
      <c r="I33" s="7" t="s">
        <v>311</v>
      </c>
      <c r="J33" s="9" t="s">
        <v>312</v>
      </c>
      <c r="K33" s="10" t="s">
        <v>313</v>
      </c>
      <c r="L33" s="20" t="s">
        <v>91</v>
      </c>
      <c r="M33" s="18">
        <f>(5877.19+40.5)*2+11890.36</f>
        <v>23725.739999999998</v>
      </c>
      <c r="N33" s="7" t="s">
        <v>716</v>
      </c>
      <c r="O33" s="19">
        <f>M33-(502.83+211.13)*2-2470.85</f>
        <v>19826.97</v>
      </c>
      <c r="P33" s="13" t="s">
        <v>716</v>
      </c>
      <c r="Q33" s="20"/>
      <c r="R33" s="20"/>
      <c r="S33" s="21">
        <v>26</v>
      </c>
      <c r="T33" s="21">
        <v>26</v>
      </c>
      <c r="U33" s="21">
        <v>26</v>
      </c>
      <c r="V33" s="21">
        <v>26</v>
      </c>
      <c r="W33" s="20"/>
      <c r="X33" s="20"/>
      <c r="Y33" s="21">
        <v>26</v>
      </c>
      <c r="Z33" s="20"/>
      <c r="AA33" s="21"/>
      <c r="AB33" s="21">
        <v>26</v>
      </c>
      <c r="AC33" s="20"/>
      <c r="AD33" s="6" t="s">
        <v>299</v>
      </c>
      <c r="AE33" s="22">
        <v>46022</v>
      </c>
      <c r="AF33" s="23" t="s">
        <v>718</v>
      </c>
    </row>
    <row r="34" spans="1:32" s="64" customFormat="1" ht="55.5" customHeight="1" x14ac:dyDescent="0.25">
      <c r="A34" s="48">
        <v>2025</v>
      </c>
      <c r="B34" s="49">
        <v>45931</v>
      </c>
      <c r="C34" s="50">
        <v>46022</v>
      </c>
      <c r="D34" s="51" t="s">
        <v>81</v>
      </c>
      <c r="E34" s="52">
        <v>615</v>
      </c>
      <c r="F34" s="53" t="s">
        <v>314</v>
      </c>
      <c r="G34" s="53" t="s">
        <v>314</v>
      </c>
      <c r="H34" s="53" t="s">
        <v>275</v>
      </c>
      <c r="I34" s="54" t="s">
        <v>315</v>
      </c>
      <c r="J34" s="53" t="s">
        <v>316</v>
      </c>
      <c r="K34" s="55" t="s">
        <v>317</v>
      </c>
      <c r="L34" s="56" t="s">
        <v>91</v>
      </c>
      <c r="M34" s="57">
        <f>(4752.83+112.3+180.78+133.5+1966.31)*2</f>
        <v>14291.439999999999</v>
      </c>
      <c r="N34" s="53" t="s">
        <v>716</v>
      </c>
      <c r="O34" s="58">
        <f>M34-(1372.52+345.22)*2</f>
        <v>10855.96</v>
      </c>
      <c r="P34" s="55" t="s">
        <v>716</v>
      </c>
      <c r="Q34" s="56"/>
      <c r="R34" s="56"/>
      <c r="S34" s="59">
        <v>27</v>
      </c>
      <c r="T34" s="59">
        <v>27</v>
      </c>
      <c r="U34" s="59">
        <v>27</v>
      </c>
      <c r="V34" s="59">
        <v>27</v>
      </c>
      <c r="W34" s="56"/>
      <c r="X34" s="56"/>
      <c r="Y34" s="59">
        <v>27</v>
      </c>
      <c r="Z34" s="56"/>
      <c r="AA34" s="60"/>
      <c r="AB34" s="59">
        <v>27</v>
      </c>
      <c r="AC34" s="56"/>
      <c r="AD34" s="61" t="s">
        <v>299</v>
      </c>
      <c r="AE34" s="62">
        <v>46022</v>
      </c>
      <c r="AF34" s="63" t="s">
        <v>717</v>
      </c>
    </row>
    <row r="35" spans="1:32" ht="55.5" customHeight="1" x14ac:dyDescent="0.25">
      <c r="A35" s="3">
        <v>2025</v>
      </c>
      <c r="B35" s="4">
        <v>45931</v>
      </c>
      <c r="C35" s="5">
        <v>46022</v>
      </c>
      <c r="D35" s="40" t="s">
        <v>81</v>
      </c>
      <c r="E35" s="6">
        <v>301</v>
      </c>
      <c r="F35" s="7" t="s">
        <v>585</v>
      </c>
      <c r="G35" s="7" t="s">
        <v>585</v>
      </c>
      <c r="H35" s="8" t="s">
        <v>291</v>
      </c>
      <c r="I35" s="7" t="s">
        <v>319</v>
      </c>
      <c r="J35" s="7" t="s">
        <v>320</v>
      </c>
      <c r="K35" s="13" t="s">
        <v>321</v>
      </c>
      <c r="L35" s="20" t="s">
        <v>92</v>
      </c>
      <c r="M35" s="18">
        <f>(4323.58+112.3+180.78+121.5+1788.73)*2</f>
        <v>13053.779999999999</v>
      </c>
      <c r="N35" s="7" t="s">
        <v>716</v>
      </c>
      <c r="O35" s="19">
        <f>M35-(559.89+223.77)*2</f>
        <v>11486.46</v>
      </c>
      <c r="P35" s="13" t="s">
        <v>716</v>
      </c>
      <c r="Q35" s="20"/>
      <c r="R35" s="20"/>
      <c r="S35" s="21">
        <f t="shared" ref="S35:S41" si="45">1+S34</f>
        <v>28</v>
      </c>
      <c r="T35" s="21">
        <f t="shared" ref="T35:V35" si="46">1+T34</f>
        <v>28</v>
      </c>
      <c r="U35" s="21">
        <f t="shared" si="46"/>
        <v>28</v>
      </c>
      <c r="V35" s="21">
        <f t="shared" si="46"/>
        <v>28</v>
      </c>
      <c r="W35" s="20"/>
      <c r="X35" s="20"/>
      <c r="Y35" s="21">
        <f t="shared" ref="Y35" si="47">1+Y34</f>
        <v>28</v>
      </c>
      <c r="Z35" s="20"/>
      <c r="AA35" s="21"/>
      <c r="AB35" s="21">
        <f t="shared" ref="AB35" si="48">1+AB34</f>
        <v>28</v>
      </c>
      <c r="AC35" s="20"/>
      <c r="AD35" s="6" t="s">
        <v>299</v>
      </c>
      <c r="AE35" s="22">
        <v>46022</v>
      </c>
      <c r="AF35" s="23" t="s">
        <v>718</v>
      </c>
    </row>
    <row r="36" spans="1:32" ht="55.5" customHeight="1" x14ac:dyDescent="0.25">
      <c r="A36" s="3">
        <v>2025</v>
      </c>
      <c r="B36" s="4">
        <v>45931</v>
      </c>
      <c r="C36" s="5">
        <v>46022</v>
      </c>
      <c r="D36" s="40" t="s">
        <v>81</v>
      </c>
      <c r="E36" s="6">
        <v>1201</v>
      </c>
      <c r="F36" s="7" t="s">
        <v>322</v>
      </c>
      <c r="G36" s="7" t="s">
        <v>322</v>
      </c>
      <c r="H36" s="7" t="s">
        <v>243</v>
      </c>
      <c r="I36" s="7" t="s">
        <v>323</v>
      </c>
      <c r="J36" s="7" t="s">
        <v>324</v>
      </c>
      <c r="K36" s="13" t="s">
        <v>325</v>
      </c>
      <c r="L36" s="20" t="s">
        <v>91</v>
      </c>
      <c r="M36" s="18">
        <f>(5725.05+112.3+180.78+161+2368.56)*2</f>
        <v>17095.38</v>
      </c>
      <c r="N36" s="7" t="s">
        <v>716</v>
      </c>
      <c r="O36" s="19">
        <f>M36-(1391.5+379.65)*2</f>
        <v>13553.080000000002</v>
      </c>
      <c r="P36" s="13" t="s">
        <v>716</v>
      </c>
      <c r="Q36" s="20"/>
      <c r="R36" s="20"/>
      <c r="S36" s="21">
        <f t="shared" si="45"/>
        <v>29</v>
      </c>
      <c r="T36" s="21">
        <f t="shared" ref="T36:V36" si="49">1+T35</f>
        <v>29</v>
      </c>
      <c r="U36" s="21">
        <f t="shared" si="49"/>
        <v>29</v>
      </c>
      <c r="V36" s="21">
        <f t="shared" si="49"/>
        <v>29</v>
      </c>
      <c r="W36" s="20"/>
      <c r="X36" s="20"/>
      <c r="Y36" s="21">
        <f t="shared" ref="Y36" si="50">1+Y35</f>
        <v>29</v>
      </c>
      <c r="Z36" s="20"/>
      <c r="AA36" s="21"/>
      <c r="AB36" s="21">
        <f t="shared" ref="AB36" si="51">1+AB35</f>
        <v>29</v>
      </c>
      <c r="AC36" s="20"/>
      <c r="AD36" s="6" t="s">
        <v>299</v>
      </c>
      <c r="AE36" s="22">
        <v>46022</v>
      </c>
      <c r="AF36" s="23" t="s">
        <v>717</v>
      </c>
    </row>
    <row r="37" spans="1:32" ht="55.5" customHeight="1" x14ac:dyDescent="0.25">
      <c r="A37" s="3">
        <v>2025</v>
      </c>
      <c r="B37" s="4">
        <v>45931</v>
      </c>
      <c r="C37" s="5">
        <v>46022</v>
      </c>
      <c r="D37" s="40" t="s">
        <v>81</v>
      </c>
      <c r="E37" s="6">
        <v>1007</v>
      </c>
      <c r="F37" s="7" t="s">
        <v>326</v>
      </c>
      <c r="G37" s="7" t="s">
        <v>326</v>
      </c>
      <c r="H37" s="7" t="s">
        <v>243</v>
      </c>
      <c r="I37" s="7" t="s">
        <v>327</v>
      </c>
      <c r="J37" s="7" t="s">
        <v>328</v>
      </c>
      <c r="K37" s="13" t="s">
        <v>329</v>
      </c>
      <c r="L37" s="20" t="s">
        <v>92</v>
      </c>
      <c r="M37" s="18">
        <f>(5394.61+112.3+180.78+151.5+2231.77)*2</f>
        <v>16141.919999999998</v>
      </c>
      <c r="N37" s="7" t="s">
        <v>716</v>
      </c>
      <c r="O37" s="19">
        <f>M37-(1274.56+348.29)*2</f>
        <v>12896.219999999998</v>
      </c>
      <c r="P37" s="13" t="s">
        <v>716</v>
      </c>
      <c r="Q37" s="20"/>
      <c r="R37" s="20"/>
      <c r="S37" s="21">
        <f t="shared" si="45"/>
        <v>30</v>
      </c>
      <c r="T37" s="21">
        <f t="shared" ref="T37:V37" si="52">1+T36</f>
        <v>30</v>
      </c>
      <c r="U37" s="21">
        <f t="shared" si="52"/>
        <v>30</v>
      </c>
      <c r="V37" s="21">
        <f t="shared" si="52"/>
        <v>30</v>
      </c>
      <c r="W37" s="20"/>
      <c r="X37" s="20"/>
      <c r="Y37" s="21">
        <f t="shared" ref="Y37" si="53">1+Y36</f>
        <v>30</v>
      </c>
      <c r="Z37" s="20"/>
      <c r="AA37" s="21"/>
      <c r="AB37" s="21">
        <f t="shared" ref="AB37" si="54">1+AB36</f>
        <v>30</v>
      </c>
      <c r="AC37" s="20"/>
      <c r="AD37" s="6" t="s">
        <v>299</v>
      </c>
      <c r="AE37" s="22">
        <v>46022</v>
      </c>
      <c r="AF37" s="23" t="s">
        <v>718</v>
      </c>
    </row>
    <row r="38" spans="1:32" ht="55.5" customHeight="1" x14ac:dyDescent="0.25">
      <c r="A38" s="3">
        <v>2025</v>
      </c>
      <c r="B38" s="4">
        <v>45931</v>
      </c>
      <c r="C38" s="5">
        <v>46022</v>
      </c>
      <c r="D38" s="40" t="s">
        <v>81</v>
      </c>
      <c r="E38" s="6">
        <v>301</v>
      </c>
      <c r="F38" s="7" t="s">
        <v>330</v>
      </c>
      <c r="G38" s="7" t="s">
        <v>331</v>
      </c>
      <c r="H38" s="7" t="s">
        <v>243</v>
      </c>
      <c r="I38" s="7" t="s">
        <v>332</v>
      </c>
      <c r="J38" s="7" t="s">
        <v>324</v>
      </c>
      <c r="K38" s="13" t="s">
        <v>333</v>
      </c>
      <c r="L38" s="20" t="s">
        <v>91</v>
      </c>
      <c r="M38" s="18">
        <f>(4323.58+112.3+180.78+121.5+1788.73)*2</f>
        <v>13053.779999999999</v>
      </c>
      <c r="N38" s="7" t="s">
        <v>716</v>
      </c>
      <c r="O38" s="19">
        <f>M38-(559.89+211.8)*2</f>
        <v>11510.399999999998</v>
      </c>
      <c r="P38" s="13" t="s">
        <v>716</v>
      </c>
      <c r="Q38" s="20"/>
      <c r="R38" s="20"/>
      <c r="S38" s="21">
        <f t="shared" si="45"/>
        <v>31</v>
      </c>
      <c r="T38" s="21">
        <f t="shared" ref="T38:V38" si="55">1+T37</f>
        <v>31</v>
      </c>
      <c r="U38" s="21">
        <f t="shared" si="55"/>
        <v>31</v>
      </c>
      <c r="V38" s="21">
        <f t="shared" si="55"/>
        <v>31</v>
      </c>
      <c r="W38" s="20"/>
      <c r="X38" s="20"/>
      <c r="Y38" s="21">
        <f t="shared" ref="Y38" si="56">1+Y37</f>
        <v>31</v>
      </c>
      <c r="Z38" s="20"/>
      <c r="AA38" s="21"/>
      <c r="AB38" s="21">
        <f t="shared" ref="AB38" si="57">1+AB37</f>
        <v>31</v>
      </c>
      <c r="AC38" s="20"/>
      <c r="AD38" s="6" t="s">
        <v>299</v>
      </c>
      <c r="AE38" s="22">
        <v>46022</v>
      </c>
      <c r="AF38" s="23" t="s">
        <v>717</v>
      </c>
    </row>
    <row r="39" spans="1:32" ht="55.5" customHeight="1" x14ac:dyDescent="0.25">
      <c r="A39" s="3">
        <v>2025</v>
      </c>
      <c r="B39" s="4">
        <v>45931</v>
      </c>
      <c r="C39" s="5">
        <v>46022</v>
      </c>
      <c r="D39" s="40" t="s">
        <v>81</v>
      </c>
      <c r="E39" s="6">
        <v>301</v>
      </c>
      <c r="F39" s="7" t="s">
        <v>330</v>
      </c>
      <c r="G39" s="7" t="s">
        <v>331</v>
      </c>
      <c r="H39" s="7" t="s">
        <v>275</v>
      </c>
      <c r="I39" s="7" t="s">
        <v>334</v>
      </c>
      <c r="J39" s="7" t="s">
        <v>335</v>
      </c>
      <c r="K39" s="13" t="s">
        <v>336</v>
      </c>
      <c r="L39" s="20" t="s">
        <v>91</v>
      </c>
      <c r="M39" s="18">
        <f>(4323.58+112.3+180.78+121.5+1788.73)*2</f>
        <v>13053.779999999999</v>
      </c>
      <c r="N39" s="7" t="s">
        <v>716</v>
      </c>
      <c r="O39" s="19">
        <f>M39-(559.89+211.8)*2</f>
        <v>11510.399999999998</v>
      </c>
      <c r="P39" s="13" t="s">
        <v>716</v>
      </c>
      <c r="Q39" s="20"/>
      <c r="R39" s="20"/>
      <c r="S39" s="21">
        <f t="shared" si="45"/>
        <v>32</v>
      </c>
      <c r="T39" s="21">
        <f t="shared" ref="T39:V39" si="58">1+T38</f>
        <v>32</v>
      </c>
      <c r="U39" s="21">
        <f t="shared" si="58"/>
        <v>32</v>
      </c>
      <c r="V39" s="21">
        <f t="shared" si="58"/>
        <v>32</v>
      </c>
      <c r="W39" s="20"/>
      <c r="X39" s="20"/>
      <c r="Y39" s="21">
        <f t="shared" ref="Y39" si="59">1+Y38</f>
        <v>32</v>
      </c>
      <c r="Z39" s="20"/>
      <c r="AA39" s="21"/>
      <c r="AB39" s="21">
        <f t="shared" ref="AB39" si="60">1+AB38</f>
        <v>32</v>
      </c>
      <c r="AC39" s="20"/>
      <c r="AD39" s="6" t="s">
        <v>299</v>
      </c>
      <c r="AE39" s="22">
        <v>46022</v>
      </c>
      <c r="AF39" s="23" t="s">
        <v>718</v>
      </c>
    </row>
    <row r="40" spans="1:32" ht="55.5" customHeight="1" x14ac:dyDescent="0.25">
      <c r="A40" s="3">
        <v>2025</v>
      </c>
      <c r="B40" s="4">
        <v>45931</v>
      </c>
      <c r="C40" s="5">
        <v>46022</v>
      </c>
      <c r="D40" s="40" t="s">
        <v>81</v>
      </c>
      <c r="E40" s="6">
        <v>704</v>
      </c>
      <c r="F40" s="7" t="s">
        <v>566</v>
      </c>
      <c r="G40" s="7" t="s">
        <v>566</v>
      </c>
      <c r="H40" s="7" t="s">
        <v>243</v>
      </c>
      <c r="I40" s="7" t="s">
        <v>338</v>
      </c>
      <c r="J40" s="7" t="s">
        <v>339</v>
      </c>
      <c r="K40" s="13" t="s">
        <v>340</v>
      </c>
      <c r="L40" s="20" t="s">
        <v>92</v>
      </c>
      <c r="M40" s="18">
        <f>(4895.91+112.3+180.78+137.5+2025.47)*2</f>
        <v>14703.92</v>
      </c>
      <c r="N40" s="7" t="s">
        <v>716</v>
      </c>
      <c r="O40" s="19">
        <f>M40-(1061.66+303.86)*2</f>
        <v>11972.880000000001</v>
      </c>
      <c r="P40" s="13" t="s">
        <v>716</v>
      </c>
      <c r="Q40" s="20"/>
      <c r="R40" s="20"/>
      <c r="S40" s="21">
        <f t="shared" si="45"/>
        <v>33</v>
      </c>
      <c r="T40" s="21">
        <f t="shared" ref="T40:V40" si="61">1+T39</f>
        <v>33</v>
      </c>
      <c r="U40" s="21">
        <f t="shared" si="61"/>
        <v>33</v>
      </c>
      <c r="V40" s="21">
        <f t="shared" si="61"/>
        <v>33</v>
      </c>
      <c r="W40" s="20"/>
      <c r="X40" s="20"/>
      <c r="Y40" s="21">
        <f t="shared" ref="Y40" si="62">1+Y39</f>
        <v>33</v>
      </c>
      <c r="Z40" s="20"/>
      <c r="AA40" s="21"/>
      <c r="AB40" s="21">
        <f t="shared" ref="AB40" si="63">1+AB39</f>
        <v>33</v>
      </c>
      <c r="AC40" s="20"/>
      <c r="AD40" s="6" t="s">
        <v>299</v>
      </c>
      <c r="AE40" s="22">
        <v>46022</v>
      </c>
      <c r="AF40" s="23" t="s">
        <v>717</v>
      </c>
    </row>
    <row r="41" spans="1:32" ht="55.5" customHeight="1" x14ac:dyDescent="0.25">
      <c r="A41" s="3">
        <v>2025</v>
      </c>
      <c r="B41" s="4">
        <v>45931</v>
      </c>
      <c r="C41" s="5">
        <v>46022</v>
      </c>
      <c r="D41" s="40" t="s">
        <v>81</v>
      </c>
      <c r="E41" s="6">
        <v>302</v>
      </c>
      <c r="F41" s="7" t="s">
        <v>341</v>
      </c>
      <c r="G41" s="7" t="s">
        <v>342</v>
      </c>
      <c r="H41" s="7" t="s">
        <v>212</v>
      </c>
      <c r="I41" s="7" t="s">
        <v>343</v>
      </c>
      <c r="J41" s="7" t="s">
        <v>256</v>
      </c>
      <c r="K41" s="13" t="s">
        <v>344</v>
      </c>
      <c r="L41" s="20" t="s">
        <v>92</v>
      </c>
      <c r="M41" s="18">
        <f>(4323.58+112.3+180.78+121.5+1788.73)*2</f>
        <v>13053.779999999999</v>
      </c>
      <c r="N41" s="7" t="s">
        <v>716</v>
      </c>
      <c r="O41" s="19">
        <f>M41-(559.89+211.8)*2</f>
        <v>11510.399999999998</v>
      </c>
      <c r="P41" s="13" t="s">
        <v>716</v>
      </c>
      <c r="Q41" s="20"/>
      <c r="R41" s="20"/>
      <c r="S41" s="21">
        <f t="shared" si="45"/>
        <v>34</v>
      </c>
      <c r="T41" s="21">
        <f t="shared" ref="T41:V41" si="64">1+T40</f>
        <v>34</v>
      </c>
      <c r="U41" s="21">
        <f t="shared" si="64"/>
        <v>34</v>
      </c>
      <c r="V41" s="21">
        <f t="shared" si="64"/>
        <v>34</v>
      </c>
      <c r="W41" s="20"/>
      <c r="X41" s="20"/>
      <c r="Y41" s="21">
        <f t="shared" ref="Y41" si="65">1+Y40</f>
        <v>34</v>
      </c>
      <c r="Z41" s="20"/>
      <c r="AA41" s="21"/>
      <c r="AB41" s="21">
        <f t="shared" ref="AB41" si="66">1+AB40</f>
        <v>34</v>
      </c>
      <c r="AC41" s="20"/>
      <c r="AD41" s="6" t="s">
        <v>299</v>
      </c>
      <c r="AE41" s="22">
        <v>46022</v>
      </c>
      <c r="AF41" s="23" t="s">
        <v>718</v>
      </c>
    </row>
    <row r="42" spans="1:32" ht="55.5" customHeight="1" x14ac:dyDescent="0.25">
      <c r="A42" s="3">
        <v>2025</v>
      </c>
      <c r="B42" s="4">
        <v>45931</v>
      </c>
      <c r="C42" s="5">
        <v>46022</v>
      </c>
      <c r="D42" s="40" t="s">
        <v>81</v>
      </c>
      <c r="E42" s="6">
        <v>1003</v>
      </c>
      <c r="F42" s="7" t="s">
        <v>345</v>
      </c>
      <c r="G42" s="7" t="s">
        <v>345</v>
      </c>
      <c r="H42" s="7" t="s">
        <v>243</v>
      </c>
      <c r="I42" s="7" t="s">
        <v>346</v>
      </c>
      <c r="J42" s="7" t="s">
        <v>347</v>
      </c>
      <c r="K42" s="13" t="s">
        <v>348</v>
      </c>
      <c r="L42" s="20" t="s">
        <v>92</v>
      </c>
      <c r="M42" s="18">
        <f>(5394.61+112.3+180.78+151.5+2231.77)*2</f>
        <v>16141.919999999998</v>
      </c>
      <c r="N42" s="7" t="s">
        <v>716</v>
      </c>
      <c r="O42" s="19">
        <f>M42-(1668.97+402.2)*2</f>
        <v>11999.579999999998</v>
      </c>
      <c r="P42" s="13" t="s">
        <v>716</v>
      </c>
      <c r="Q42" s="20"/>
      <c r="R42" s="20"/>
      <c r="S42" s="21">
        <v>35</v>
      </c>
      <c r="T42" s="21">
        <v>35</v>
      </c>
      <c r="U42" s="21">
        <v>35</v>
      </c>
      <c r="V42" s="21">
        <v>35</v>
      </c>
      <c r="W42" s="20"/>
      <c r="X42" s="20"/>
      <c r="Y42" s="21">
        <v>35</v>
      </c>
      <c r="Z42" s="20"/>
      <c r="AA42" s="21"/>
      <c r="AB42" s="21">
        <v>35</v>
      </c>
      <c r="AC42" s="20"/>
      <c r="AD42" s="6" t="s">
        <v>299</v>
      </c>
      <c r="AE42" s="22">
        <v>46022</v>
      </c>
      <c r="AF42" s="23" t="s">
        <v>717</v>
      </c>
    </row>
    <row r="43" spans="1:32" ht="55.5" customHeight="1" x14ac:dyDescent="0.25">
      <c r="A43" s="3">
        <v>2025</v>
      </c>
      <c r="B43" s="4">
        <v>45931</v>
      </c>
      <c r="C43" s="5">
        <v>46022</v>
      </c>
      <c r="D43" s="40" t="s">
        <v>81</v>
      </c>
      <c r="E43" s="6">
        <v>1003</v>
      </c>
      <c r="F43" s="7" t="s">
        <v>345</v>
      </c>
      <c r="G43" s="7" t="s">
        <v>345</v>
      </c>
      <c r="H43" s="7" t="s">
        <v>275</v>
      </c>
      <c r="I43" s="7" t="s">
        <v>349</v>
      </c>
      <c r="J43" s="7" t="s">
        <v>350</v>
      </c>
      <c r="K43" s="13" t="s">
        <v>351</v>
      </c>
      <c r="L43" s="20" t="s">
        <v>91</v>
      </c>
      <c r="M43" s="18">
        <f>(5394.61+112.3+180.78+151.5+2231.77)*2</f>
        <v>16141.919999999998</v>
      </c>
      <c r="N43" s="7" t="s">
        <v>716</v>
      </c>
      <c r="O43" s="19">
        <f>M43-(838.29+295.32)*2</f>
        <v>13874.699999999999</v>
      </c>
      <c r="P43" s="13" t="s">
        <v>716</v>
      </c>
      <c r="Q43" s="20"/>
      <c r="R43" s="20"/>
      <c r="S43" s="21">
        <v>36</v>
      </c>
      <c r="T43" s="21">
        <v>36</v>
      </c>
      <c r="U43" s="21">
        <v>36</v>
      </c>
      <c r="V43" s="21">
        <v>36</v>
      </c>
      <c r="W43" s="20"/>
      <c r="X43" s="20"/>
      <c r="Y43" s="21">
        <v>36</v>
      </c>
      <c r="Z43" s="20"/>
      <c r="AA43" s="21"/>
      <c r="AB43" s="21">
        <v>36</v>
      </c>
      <c r="AC43" s="20"/>
      <c r="AD43" s="6" t="s">
        <v>299</v>
      </c>
      <c r="AE43" s="22">
        <v>46022</v>
      </c>
      <c r="AF43" s="23" t="s">
        <v>718</v>
      </c>
    </row>
    <row r="44" spans="1:32" ht="55.5" customHeight="1" x14ac:dyDescent="0.25">
      <c r="A44" s="3">
        <v>2025</v>
      </c>
      <c r="B44" s="4">
        <v>45931</v>
      </c>
      <c r="C44" s="5">
        <v>46022</v>
      </c>
      <c r="D44" s="40" t="s">
        <v>81</v>
      </c>
      <c r="E44" s="6">
        <v>1301</v>
      </c>
      <c r="F44" s="7" t="s">
        <v>352</v>
      </c>
      <c r="G44" s="7" t="s">
        <v>352</v>
      </c>
      <c r="H44" s="7" t="s">
        <v>275</v>
      </c>
      <c r="I44" s="7" t="s">
        <v>353</v>
      </c>
      <c r="J44" s="7" t="s">
        <v>350</v>
      </c>
      <c r="K44" s="13" t="s">
        <v>354</v>
      </c>
      <c r="L44" s="20" t="s">
        <v>91</v>
      </c>
      <c r="M44" s="18">
        <f>(5868.1+112.3+180.78+165+2427.78)*2</f>
        <v>17507.920000000002</v>
      </c>
      <c r="N44" s="7" t="s">
        <v>716</v>
      </c>
      <c r="O44" s="19">
        <f>M44-(984.18+294.34)*2</f>
        <v>14950.880000000001</v>
      </c>
      <c r="P44" s="13" t="s">
        <v>716</v>
      </c>
      <c r="Q44" s="20"/>
      <c r="R44" s="20"/>
      <c r="S44" s="21">
        <v>37</v>
      </c>
      <c r="T44" s="21">
        <v>37</v>
      </c>
      <c r="U44" s="21">
        <v>37</v>
      </c>
      <c r="V44" s="21">
        <v>37</v>
      </c>
      <c r="W44" s="20"/>
      <c r="X44" s="20"/>
      <c r="Y44" s="21">
        <v>37</v>
      </c>
      <c r="Z44" s="20"/>
      <c r="AA44" s="21"/>
      <c r="AB44" s="21">
        <v>37</v>
      </c>
      <c r="AC44" s="20"/>
      <c r="AD44" s="6" t="s">
        <v>299</v>
      </c>
      <c r="AE44" s="22">
        <v>46022</v>
      </c>
      <c r="AF44" s="23" t="s">
        <v>717</v>
      </c>
    </row>
    <row r="45" spans="1:32" ht="55.5" customHeight="1" x14ac:dyDescent="0.25">
      <c r="A45" s="3">
        <v>2025</v>
      </c>
      <c r="B45" s="4">
        <v>45931</v>
      </c>
      <c r="C45" s="5">
        <v>46022</v>
      </c>
      <c r="D45" s="40" t="s">
        <v>81</v>
      </c>
      <c r="E45" s="6">
        <v>1301</v>
      </c>
      <c r="F45" s="7" t="s">
        <v>352</v>
      </c>
      <c r="G45" s="7" t="s">
        <v>352</v>
      </c>
      <c r="H45" s="7" t="s">
        <v>275</v>
      </c>
      <c r="I45" s="7" t="s">
        <v>355</v>
      </c>
      <c r="J45" s="7" t="s">
        <v>356</v>
      </c>
      <c r="K45" s="13" t="s">
        <v>357</v>
      </c>
      <c r="L45" s="20" t="s">
        <v>91</v>
      </c>
      <c r="M45" s="18">
        <f>(5868.1+112.3+180.78+165+2427.78)*2</f>
        <v>17507.920000000002</v>
      </c>
      <c r="N45" s="7" t="s">
        <v>716</v>
      </c>
      <c r="O45" s="19">
        <f>M45-(984.18+294.34)*2</f>
        <v>14950.880000000001</v>
      </c>
      <c r="P45" s="13" t="s">
        <v>716</v>
      </c>
      <c r="Q45" s="20"/>
      <c r="R45" s="20"/>
      <c r="S45" s="21">
        <f t="shared" ref="S45:S54" si="67">1+S44</f>
        <v>38</v>
      </c>
      <c r="T45" s="21">
        <f t="shared" ref="T45:V45" si="68">1+T44</f>
        <v>38</v>
      </c>
      <c r="U45" s="21">
        <f t="shared" si="68"/>
        <v>38</v>
      </c>
      <c r="V45" s="21">
        <f t="shared" si="68"/>
        <v>38</v>
      </c>
      <c r="W45" s="20"/>
      <c r="X45" s="20"/>
      <c r="Y45" s="21">
        <f t="shared" ref="Y45" si="69">1+Y44</f>
        <v>38</v>
      </c>
      <c r="Z45" s="20"/>
      <c r="AA45" s="21"/>
      <c r="AB45" s="21">
        <f t="shared" ref="AB45" si="70">1+AB44</f>
        <v>38</v>
      </c>
      <c r="AC45" s="20"/>
      <c r="AD45" s="6" t="s">
        <v>299</v>
      </c>
      <c r="AE45" s="22">
        <v>46022</v>
      </c>
      <c r="AF45" s="23" t="s">
        <v>718</v>
      </c>
    </row>
    <row r="46" spans="1:32" ht="55.5" customHeight="1" x14ac:dyDescent="0.25">
      <c r="A46" s="3">
        <v>2025</v>
      </c>
      <c r="B46" s="4">
        <v>45931</v>
      </c>
      <c r="C46" s="5">
        <v>46022</v>
      </c>
      <c r="D46" s="40" t="s">
        <v>81</v>
      </c>
      <c r="E46" s="6">
        <v>614</v>
      </c>
      <c r="F46" s="7" t="s">
        <v>337</v>
      </c>
      <c r="G46" s="7" t="s">
        <v>337</v>
      </c>
      <c r="H46" s="7" t="s">
        <v>275</v>
      </c>
      <c r="I46" s="7" t="s">
        <v>358</v>
      </c>
      <c r="J46" s="7" t="s">
        <v>359</v>
      </c>
      <c r="K46" s="13" t="s">
        <v>360</v>
      </c>
      <c r="L46" s="20" t="s">
        <v>92</v>
      </c>
      <c r="M46" s="18">
        <f>(4752.83+112.3+180.78+133.5+1966.31)*2</f>
        <v>14291.439999999999</v>
      </c>
      <c r="N46" s="7" t="s">
        <v>716</v>
      </c>
      <c r="O46" s="19">
        <f>M46-(1015.38+293.92)*2</f>
        <v>11672.839999999998</v>
      </c>
      <c r="P46" s="13" t="s">
        <v>716</v>
      </c>
      <c r="Q46" s="20"/>
      <c r="R46" s="20"/>
      <c r="S46" s="21">
        <f t="shared" si="67"/>
        <v>39</v>
      </c>
      <c r="T46" s="21">
        <f t="shared" ref="T46:V46" si="71">1+T45</f>
        <v>39</v>
      </c>
      <c r="U46" s="21">
        <f t="shared" si="71"/>
        <v>39</v>
      </c>
      <c r="V46" s="21">
        <f t="shared" si="71"/>
        <v>39</v>
      </c>
      <c r="W46" s="20"/>
      <c r="X46" s="20"/>
      <c r="Y46" s="21">
        <f t="shared" ref="Y46" si="72">1+Y45</f>
        <v>39</v>
      </c>
      <c r="Z46" s="20"/>
      <c r="AA46" s="21"/>
      <c r="AB46" s="21">
        <f t="shared" ref="AB46" si="73">1+AB45</f>
        <v>39</v>
      </c>
      <c r="AC46" s="20"/>
      <c r="AD46" s="6" t="s">
        <v>299</v>
      </c>
      <c r="AE46" s="22">
        <v>46022</v>
      </c>
      <c r="AF46" s="23" t="s">
        <v>717</v>
      </c>
    </row>
    <row r="47" spans="1:32" ht="55.5" customHeight="1" x14ac:dyDescent="0.25">
      <c r="A47" s="3">
        <v>2025</v>
      </c>
      <c r="B47" s="4">
        <v>45931</v>
      </c>
      <c r="C47" s="5">
        <v>46022</v>
      </c>
      <c r="D47" s="40" t="s">
        <v>81</v>
      </c>
      <c r="E47" s="6">
        <v>1002</v>
      </c>
      <c r="F47" s="7" t="s">
        <v>361</v>
      </c>
      <c r="G47" s="7" t="s">
        <v>361</v>
      </c>
      <c r="H47" s="7" t="s">
        <v>275</v>
      </c>
      <c r="I47" s="7" t="s">
        <v>362</v>
      </c>
      <c r="J47" s="7" t="s">
        <v>363</v>
      </c>
      <c r="K47" s="13" t="s">
        <v>360</v>
      </c>
      <c r="L47" s="20" t="s">
        <v>91</v>
      </c>
      <c r="M47" s="18">
        <f>(5394.61+112.3+180.78+151+0.5+2231.77)*2</f>
        <v>16141.919999999998</v>
      </c>
      <c r="N47" s="7" t="s">
        <v>716</v>
      </c>
      <c r="O47" s="19">
        <f>M47-(838.29+295.32)*2</f>
        <v>13874.699999999999</v>
      </c>
      <c r="P47" s="13" t="s">
        <v>716</v>
      </c>
      <c r="Q47" s="20"/>
      <c r="R47" s="20"/>
      <c r="S47" s="21">
        <f t="shared" si="67"/>
        <v>40</v>
      </c>
      <c r="T47" s="21">
        <f t="shared" ref="T47:V47" si="74">1+T46</f>
        <v>40</v>
      </c>
      <c r="U47" s="21">
        <f t="shared" si="74"/>
        <v>40</v>
      </c>
      <c r="V47" s="21">
        <f t="shared" si="74"/>
        <v>40</v>
      </c>
      <c r="W47" s="20"/>
      <c r="X47" s="20"/>
      <c r="Y47" s="21">
        <f t="shared" ref="Y47" si="75">1+Y46</f>
        <v>40</v>
      </c>
      <c r="Z47" s="20"/>
      <c r="AA47" s="21"/>
      <c r="AB47" s="21">
        <f t="shared" ref="AB47" si="76">1+AB46</f>
        <v>40</v>
      </c>
      <c r="AC47" s="20"/>
      <c r="AD47" s="6" t="s">
        <v>299</v>
      </c>
      <c r="AE47" s="22">
        <v>46022</v>
      </c>
      <c r="AF47" s="23" t="s">
        <v>718</v>
      </c>
    </row>
    <row r="48" spans="1:32" ht="55.5" customHeight="1" x14ac:dyDescent="0.25">
      <c r="A48" s="3">
        <v>2025</v>
      </c>
      <c r="B48" s="4">
        <v>45931</v>
      </c>
      <c r="C48" s="5">
        <v>46022</v>
      </c>
      <c r="D48" s="40" t="s">
        <v>81</v>
      </c>
      <c r="E48" s="6">
        <v>1202</v>
      </c>
      <c r="F48" s="7" t="s">
        <v>364</v>
      </c>
      <c r="G48" s="7" t="s">
        <v>364</v>
      </c>
      <c r="H48" s="7" t="s">
        <v>299</v>
      </c>
      <c r="I48" s="7" t="s">
        <v>365</v>
      </c>
      <c r="J48" s="7" t="s">
        <v>363</v>
      </c>
      <c r="K48" s="13" t="s">
        <v>366</v>
      </c>
      <c r="L48" s="20" t="s">
        <v>92</v>
      </c>
      <c r="M48" s="18">
        <f>(5725.05+112.3+180.78+161+2368.56)*2</f>
        <v>17095.38</v>
      </c>
      <c r="N48" s="7" t="s">
        <v>716</v>
      </c>
      <c r="O48" s="19">
        <f>M48-(1821.72+432.33)*2</f>
        <v>12587.28</v>
      </c>
      <c r="P48" s="13" t="s">
        <v>716</v>
      </c>
      <c r="Q48" s="20"/>
      <c r="R48" s="20"/>
      <c r="S48" s="21">
        <f t="shared" si="67"/>
        <v>41</v>
      </c>
      <c r="T48" s="21">
        <f t="shared" ref="T48:V48" si="77">1+T47</f>
        <v>41</v>
      </c>
      <c r="U48" s="21">
        <f t="shared" si="77"/>
        <v>41</v>
      </c>
      <c r="V48" s="21">
        <f t="shared" si="77"/>
        <v>41</v>
      </c>
      <c r="W48" s="20"/>
      <c r="X48" s="20"/>
      <c r="Y48" s="21">
        <f t="shared" ref="Y48" si="78">1+Y47</f>
        <v>41</v>
      </c>
      <c r="Z48" s="20"/>
      <c r="AA48" s="21"/>
      <c r="AB48" s="21">
        <f t="shared" ref="AB48" si="79">1+AB47</f>
        <v>41</v>
      </c>
      <c r="AC48" s="20"/>
      <c r="AD48" s="6" t="s">
        <v>299</v>
      </c>
      <c r="AE48" s="22">
        <v>46022</v>
      </c>
      <c r="AF48" s="23" t="s">
        <v>717</v>
      </c>
    </row>
    <row r="49" spans="1:32" ht="55.5" customHeight="1" x14ac:dyDescent="0.25">
      <c r="A49" s="3">
        <v>2025</v>
      </c>
      <c r="B49" s="4">
        <v>45931</v>
      </c>
      <c r="C49" s="5">
        <v>46022</v>
      </c>
      <c r="D49" s="40" t="s">
        <v>81</v>
      </c>
      <c r="E49" s="6">
        <v>614</v>
      </c>
      <c r="F49" s="7" t="s">
        <v>337</v>
      </c>
      <c r="G49" s="7" t="s">
        <v>337</v>
      </c>
      <c r="H49" s="7" t="s">
        <v>299</v>
      </c>
      <c r="I49" s="7" t="s">
        <v>367</v>
      </c>
      <c r="J49" s="7" t="s">
        <v>363</v>
      </c>
      <c r="K49" s="13" t="s">
        <v>368</v>
      </c>
      <c r="L49" s="20" t="s">
        <v>91</v>
      </c>
      <c r="M49" s="18">
        <f>(4752.83+112.3+180.78+133.5+1966.31)*2</f>
        <v>14291.439999999999</v>
      </c>
      <c r="N49" s="7" t="s">
        <v>716</v>
      </c>
      <c r="O49" s="19">
        <f>M49-(1015.38+296.41)*2</f>
        <v>11667.859999999999</v>
      </c>
      <c r="P49" s="13" t="s">
        <v>716</v>
      </c>
      <c r="Q49" s="20"/>
      <c r="R49" s="20"/>
      <c r="S49" s="21">
        <f t="shared" si="67"/>
        <v>42</v>
      </c>
      <c r="T49" s="21">
        <f t="shared" ref="T49:V49" si="80">1+T48</f>
        <v>42</v>
      </c>
      <c r="U49" s="21">
        <f t="shared" si="80"/>
        <v>42</v>
      </c>
      <c r="V49" s="21">
        <f t="shared" si="80"/>
        <v>42</v>
      </c>
      <c r="W49" s="20"/>
      <c r="X49" s="20"/>
      <c r="Y49" s="21">
        <f t="shared" ref="Y49" si="81">1+Y48</f>
        <v>42</v>
      </c>
      <c r="Z49" s="20"/>
      <c r="AA49" s="21"/>
      <c r="AB49" s="21">
        <f t="shared" ref="AB49" si="82">1+AB48</f>
        <v>42</v>
      </c>
      <c r="AC49" s="20"/>
      <c r="AD49" s="6" t="s">
        <v>299</v>
      </c>
      <c r="AE49" s="22">
        <v>46022</v>
      </c>
      <c r="AF49" s="23" t="s">
        <v>718</v>
      </c>
    </row>
    <row r="50" spans="1:32" ht="55.5" customHeight="1" x14ac:dyDescent="0.25">
      <c r="A50" s="3">
        <v>2025</v>
      </c>
      <c r="B50" s="4">
        <v>45931</v>
      </c>
      <c r="C50" s="5">
        <v>46022</v>
      </c>
      <c r="D50" s="40" t="s">
        <v>81</v>
      </c>
      <c r="E50" s="6">
        <v>911</v>
      </c>
      <c r="F50" s="7" t="s">
        <v>369</v>
      </c>
      <c r="G50" s="7" t="s">
        <v>369</v>
      </c>
      <c r="H50" s="7" t="s">
        <v>275</v>
      </c>
      <c r="I50" s="7" t="s">
        <v>370</v>
      </c>
      <c r="J50" s="7" t="s">
        <v>371</v>
      </c>
      <c r="K50" s="13" t="s">
        <v>372</v>
      </c>
      <c r="L50" s="20" t="s">
        <v>92</v>
      </c>
      <c r="M50" s="18">
        <f>(5251.54+112.3+180.78+147.5+2172.57)*2</f>
        <v>15729.380000000001</v>
      </c>
      <c r="N50" s="7" t="s">
        <v>716</v>
      </c>
      <c r="O50" s="19">
        <f>M50-(1007.72+317.36)*2</f>
        <v>13079.220000000001</v>
      </c>
      <c r="P50" s="13" t="s">
        <v>716</v>
      </c>
      <c r="Q50" s="20"/>
      <c r="R50" s="20"/>
      <c r="S50" s="21">
        <f t="shared" si="67"/>
        <v>43</v>
      </c>
      <c r="T50" s="21">
        <f t="shared" ref="T50:V50" si="83">1+T49</f>
        <v>43</v>
      </c>
      <c r="U50" s="21">
        <f t="shared" si="83"/>
        <v>43</v>
      </c>
      <c r="V50" s="21">
        <f t="shared" si="83"/>
        <v>43</v>
      </c>
      <c r="W50" s="20"/>
      <c r="X50" s="20"/>
      <c r="Y50" s="21">
        <f t="shared" ref="Y50" si="84">1+Y49</f>
        <v>43</v>
      </c>
      <c r="Z50" s="20"/>
      <c r="AA50" s="21"/>
      <c r="AB50" s="21">
        <f t="shared" ref="AB50" si="85">1+AB49</f>
        <v>43</v>
      </c>
      <c r="AC50" s="20"/>
      <c r="AD50" s="6" t="s">
        <v>299</v>
      </c>
      <c r="AE50" s="22">
        <v>46022</v>
      </c>
      <c r="AF50" s="23" t="s">
        <v>717</v>
      </c>
    </row>
    <row r="51" spans="1:32" ht="55.5" customHeight="1" x14ac:dyDescent="0.25">
      <c r="A51" s="3">
        <v>2025</v>
      </c>
      <c r="B51" s="4">
        <v>45931</v>
      </c>
      <c r="C51" s="5">
        <v>46022</v>
      </c>
      <c r="D51" s="40" t="s">
        <v>81</v>
      </c>
      <c r="E51" s="6">
        <v>911</v>
      </c>
      <c r="F51" s="7" t="s">
        <v>369</v>
      </c>
      <c r="G51" s="7" t="s">
        <v>369</v>
      </c>
      <c r="H51" s="7" t="s">
        <v>275</v>
      </c>
      <c r="I51" s="7" t="s">
        <v>373</v>
      </c>
      <c r="J51" s="7" t="s">
        <v>374</v>
      </c>
      <c r="K51" s="13" t="s">
        <v>375</v>
      </c>
      <c r="L51" s="20" t="s">
        <v>92</v>
      </c>
      <c r="M51" s="18">
        <f>(5251.54+112.3+180.78+147.5+2172.57)*2</f>
        <v>15729.380000000001</v>
      </c>
      <c r="N51" s="7" t="s">
        <v>716</v>
      </c>
      <c r="O51" s="19">
        <f>M51-(1602.88+385.5)*2</f>
        <v>11752.62</v>
      </c>
      <c r="P51" s="13" t="s">
        <v>716</v>
      </c>
      <c r="Q51" s="20"/>
      <c r="R51" s="20"/>
      <c r="S51" s="21">
        <f t="shared" si="67"/>
        <v>44</v>
      </c>
      <c r="T51" s="21">
        <f t="shared" ref="T51:V51" si="86">1+T50</f>
        <v>44</v>
      </c>
      <c r="U51" s="21">
        <f t="shared" si="86"/>
        <v>44</v>
      </c>
      <c r="V51" s="21">
        <f t="shared" si="86"/>
        <v>44</v>
      </c>
      <c r="W51" s="20"/>
      <c r="X51" s="20"/>
      <c r="Y51" s="21">
        <f t="shared" ref="Y51" si="87">1+Y50</f>
        <v>44</v>
      </c>
      <c r="Z51" s="20"/>
      <c r="AA51" s="21"/>
      <c r="AB51" s="21">
        <f t="shared" ref="AB51" si="88">1+AB50</f>
        <v>44</v>
      </c>
      <c r="AC51" s="20"/>
      <c r="AD51" s="6" t="s">
        <v>299</v>
      </c>
      <c r="AE51" s="22">
        <v>46022</v>
      </c>
      <c r="AF51" s="23" t="s">
        <v>718</v>
      </c>
    </row>
    <row r="52" spans="1:32" ht="55.5" customHeight="1" x14ac:dyDescent="0.25">
      <c r="A52" s="3">
        <v>2025</v>
      </c>
      <c r="B52" s="4">
        <v>45931</v>
      </c>
      <c r="C52" s="5">
        <v>46022</v>
      </c>
      <c r="D52" s="40" t="s">
        <v>81</v>
      </c>
      <c r="E52" s="6">
        <v>219</v>
      </c>
      <c r="F52" s="7" t="s">
        <v>376</v>
      </c>
      <c r="G52" s="7" t="s">
        <v>376</v>
      </c>
      <c r="H52" s="7" t="s">
        <v>275</v>
      </c>
      <c r="I52" s="7" t="s">
        <v>377</v>
      </c>
      <c r="J52" s="7" t="s">
        <v>378</v>
      </c>
      <c r="K52" s="13" t="s">
        <v>293</v>
      </c>
      <c r="L52" s="20" t="s">
        <v>91</v>
      </c>
      <c r="M52" s="18">
        <f>(4180.48+112.3+180.78+117.5+1729.55)*2</f>
        <v>12641.22</v>
      </c>
      <c r="N52" s="7" t="s">
        <v>716</v>
      </c>
      <c r="O52" s="19">
        <f>M52-(526.88+204.66)*2</f>
        <v>11178.14</v>
      </c>
      <c r="P52" s="13" t="s">
        <v>716</v>
      </c>
      <c r="Q52" s="20"/>
      <c r="R52" s="20"/>
      <c r="S52" s="21">
        <f t="shared" si="67"/>
        <v>45</v>
      </c>
      <c r="T52" s="21">
        <f t="shared" ref="T52:V52" si="89">1+T51</f>
        <v>45</v>
      </c>
      <c r="U52" s="21">
        <f t="shared" si="89"/>
        <v>45</v>
      </c>
      <c r="V52" s="21">
        <f t="shared" si="89"/>
        <v>45</v>
      </c>
      <c r="W52" s="20"/>
      <c r="X52" s="20"/>
      <c r="Y52" s="21">
        <f t="shared" ref="Y52" si="90">1+Y51</f>
        <v>45</v>
      </c>
      <c r="Z52" s="20"/>
      <c r="AA52" s="21"/>
      <c r="AB52" s="21">
        <f t="shared" ref="AB52" si="91">1+AB51</f>
        <v>45</v>
      </c>
      <c r="AC52" s="20"/>
      <c r="AD52" s="6" t="s">
        <v>299</v>
      </c>
      <c r="AE52" s="22">
        <v>46022</v>
      </c>
      <c r="AF52" s="23" t="s">
        <v>717</v>
      </c>
    </row>
    <row r="53" spans="1:32" ht="55.5" customHeight="1" x14ac:dyDescent="0.25">
      <c r="A53" s="3">
        <v>2025</v>
      </c>
      <c r="B53" s="4">
        <v>45931</v>
      </c>
      <c r="C53" s="5">
        <v>46022</v>
      </c>
      <c r="D53" s="40" t="s">
        <v>81</v>
      </c>
      <c r="E53" s="6">
        <v>404</v>
      </c>
      <c r="F53" s="7" t="s">
        <v>379</v>
      </c>
      <c r="G53" s="7" t="s">
        <v>379</v>
      </c>
      <c r="H53" s="7" t="s">
        <v>275</v>
      </c>
      <c r="I53" s="7" t="s">
        <v>380</v>
      </c>
      <c r="J53" s="7" t="s">
        <v>381</v>
      </c>
      <c r="K53" s="13" t="s">
        <v>382</v>
      </c>
      <c r="L53" s="20" t="s">
        <v>92</v>
      </c>
      <c r="M53" s="18">
        <f>(4466.68+112.3+180.78+125.5+1847.91)*2</f>
        <v>13466.34</v>
      </c>
      <c r="N53" s="7" t="s">
        <v>716</v>
      </c>
      <c r="O53" s="19">
        <f>M53-(593.91+228.42)*2</f>
        <v>11821.68</v>
      </c>
      <c r="P53" s="13" t="s">
        <v>716</v>
      </c>
      <c r="Q53" s="20"/>
      <c r="R53" s="20"/>
      <c r="S53" s="21">
        <f t="shared" si="67"/>
        <v>46</v>
      </c>
      <c r="T53" s="21">
        <f t="shared" ref="T53:V53" si="92">1+T52</f>
        <v>46</v>
      </c>
      <c r="U53" s="21">
        <f t="shared" si="92"/>
        <v>46</v>
      </c>
      <c r="V53" s="21">
        <f t="shared" si="92"/>
        <v>46</v>
      </c>
      <c r="W53" s="20"/>
      <c r="X53" s="20"/>
      <c r="Y53" s="21">
        <f t="shared" ref="Y53" si="93">1+Y52</f>
        <v>46</v>
      </c>
      <c r="Z53" s="20"/>
      <c r="AA53" s="21"/>
      <c r="AB53" s="21">
        <f t="shared" ref="AB53" si="94">1+AB52</f>
        <v>46</v>
      </c>
      <c r="AC53" s="20"/>
      <c r="AD53" s="6" t="s">
        <v>299</v>
      </c>
      <c r="AE53" s="22">
        <v>46022</v>
      </c>
      <c r="AF53" s="23" t="s">
        <v>718</v>
      </c>
    </row>
    <row r="54" spans="1:32" ht="55.5" customHeight="1" x14ac:dyDescent="0.25">
      <c r="A54" s="3">
        <v>2025</v>
      </c>
      <c r="B54" s="4">
        <v>45931</v>
      </c>
      <c r="C54" s="5">
        <v>46022</v>
      </c>
      <c r="D54" s="40" t="s">
        <v>81</v>
      </c>
      <c r="E54" s="6">
        <v>803</v>
      </c>
      <c r="F54" s="7" t="s">
        <v>383</v>
      </c>
      <c r="G54" s="7" t="s">
        <v>383</v>
      </c>
      <c r="H54" s="7" t="s">
        <v>243</v>
      </c>
      <c r="I54" s="7" t="s">
        <v>384</v>
      </c>
      <c r="J54" s="7" t="s">
        <v>385</v>
      </c>
      <c r="K54" s="13" t="s">
        <v>386</v>
      </c>
      <c r="L54" s="20" t="s">
        <v>92</v>
      </c>
      <c r="M54" s="18">
        <f>(5039+112.3+180.78+141.5+2084.66)*2</f>
        <v>15116.48</v>
      </c>
      <c r="N54" s="7" t="s">
        <v>716</v>
      </c>
      <c r="O54" s="19">
        <f>M54-(1504.7+376.96)*2</f>
        <v>11353.16</v>
      </c>
      <c r="P54" s="13" t="s">
        <v>716</v>
      </c>
      <c r="Q54" s="20"/>
      <c r="R54" s="20"/>
      <c r="S54" s="21">
        <f t="shared" si="67"/>
        <v>47</v>
      </c>
      <c r="T54" s="21">
        <f t="shared" ref="T54:V54" si="95">1+T53</f>
        <v>47</v>
      </c>
      <c r="U54" s="21">
        <f t="shared" si="95"/>
        <v>47</v>
      </c>
      <c r="V54" s="21">
        <f t="shared" si="95"/>
        <v>47</v>
      </c>
      <c r="W54" s="20"/>
      <c r="X54" s="20"/>
      <c r="Y54" s="21">
        <f t="shared" ref="Y54" si="96">1+Y53</f>
        <v>47</v>
      </c>
      <c r="Z54" s="20"/>
      <c r="AA54" s="21"/>
      <c r="AB54" s="21">
        <f t="shared" ref="AB54" si="97">1+AB53</f>
        <v>47</v>
      </c>
      <c r="AC54" s="20"/>
      <c r="AD54" s="6" t="s">
        <v>299</v>
      </c>
      <c r="AE54" s="22">
        <v>46022</v>
      </c>
      <c r="AF54" s="23" t="s">
        <v>717</v>
      </c>
    </row>
    <row r="55" spans="1:32" ht="55.5" customHeight="1" x14ac:dyDescent="0.25">
      <c r="A55" s="3">
        <v>2025</v>
      </c>
      <c r="B55" s="4">
        <v>45931</v>
      </c>
      <c r="C55" s="5">
        <v>46022</v>
      </c>
      <c r="D55" s="40" t="s">
        <v>81</v>
      </c>
      <c r="E55" s="6">
        <v>203</v>
      </c>
      <c r="F55" s="7" t="s">
        <v>342</v>
      </c>
      <c r="G55" s="7" t="s">
        <v>342</v>
      </c>
      <c r="H55" s="7" t="s">
        <v>212</v>
      </c>
      <c r="I55" s="7" t="s">
        <v>387</v>
      </c>
      <c r="J55" s="7" t="s">
        <v>388</v>
      </c>
      <c r="K55" s="13" t="s">
        <v>389</v>
      </c>
      <c r="L55" s="20" t="s">
        <v>91</v>
      </c>
      <c r="M55" s="18">
        <f>(4180.48+112.3+180.78+117.5+1729.55)*2</f>
        <v>12641.22</v>
      </c>
      <c r="N55" s="7" t="s">
        <v>716</v>
      </c>
      <c r="O55" s="19">
        <f>M55-(526.88+204.66)*2</f>
        <v>11178.14</v>
      </c>
      <c r="P55" s="13" t="s">
        <v>716</v>
      </c>
      <c r="Q55" s="20"/>
      <c r="R55" s="20"/>
      <c r="S55" s="21">
        <v>48</v>
      </c>
      <c r="T55" s="21">
        <v>48</v>
      </c>
      <c r="U55" s="21">
        <v>48</v>
      </c>
      <c r="V55" s="21">
        <v>48</v>
      </c>
      <c r="W55" s="20"/>
      <c r="X55" s="20"/>
      <c r="Y55" s="21">
        <v>48</v>
      </c>
      <c r="Z55" s="20"/>
      <c r="AA55" s="21"/>
      <c r="AB55" s="21">
        <v>48</v>
      </c>
      <c r="AC55" s="20"/>
      <c r="AD55" s="6" t="s">
        <v>299</v>
      </c>
      <c r="AE55" s="22">
        <v>46022</v>
      </c>
      <c r="AF55" s="23" t="s">
        <v>718</v>
      </c>
    </row>
    <row r="56" spans="1:32" ht="55.5" customHeight="1" x14ac:dyDescent="0.25">
      <c r="A56" s="3">
        <v>2025</v>
      </c>
      <c r="B56" s="4">
        <v>45931</v>
      </c>
      <c r="C56" s="5">
        <v>46022</v>
      </c>
      <c r="D56" s="40" t="s">
        <v>81</v>
      </c>
      <c r="E56" s="6">
        <v>802</v>
      </c>
      <c r="F56" s="7" t="s">
        <v>729</v>
      </c>
      <c r="G56" s="7" t="s">
        <v>729</v>
      </c>
      <c r="H56" s="7" t="s">
        <v>404</v>
      </c>
      <c r="I56" s="7" t="s">
        <v>392</v>
      </c>
      <c r="J56" s="7" t="s">
        <v>393</v>
      </c>
      <c r="K56" s="13" t="s">
        <v>394</v>
      </c>
      <c r="L56" s="20" t="s">
        <v>92</v>
      </c>
      <c r="M56" s="18">
        <f>(5039+112.3+180.78+141.5+2084.66)*2</f>
        <v>15116.48</v>
      </c>
      <c r="N56" s="7" t="s">
        <v>716</v>
      </c>
      <c r="O56" s="19">
        <f>M56-(1504.7+370.27)*2</f>
        <v>11366.539999999999</v>
      </c>
      <c r="P56" s="13" t="s">
        <v>716</v>
      </c>
      <c r="Q56" s="20"/>
      <c r="R56" s="20"/>
      <c r="S56" s="21">
        <f t="shared" ref="S56:S71" si="98">1+S55</f>
        <v>49</v>
      </c>
      <c r="T56" s="21">
        <f t="shared" ref="T56:V56" si="99">1+T55</f>
        <v>49</v>
      </c>
      <c r="U56" s="21">
        <f t="shared" si="99"/>
        <v>49</v>
      </c>
      <c r="V56" s="21">
        <f t="shared" si="99"/>
        <v>49</v>
      </c>
      <c r="W56" s="20"/>
      <c r="X56" s="20"/>
      <c r="Y56" s="21">
        <f t="shared" ref="Y56" si="100">1+Y55</f>
        <v>49</v>
      </c>
      <c r="Z56" s="20"/>
      <c r="AA56" s="21"/>
      <c r="AB56" s="21">
        <f t="shared" ref="AB56" si="101">1+AB55</f>
        <v>49</v>
      </c>
      <c r="AC56" s="20"/>
      <c r="AD56" s="6" t="s">
        <v>299</v>
      </c>
      <c r="AE56" s="22">
        <v>46022</v>
      </c>
      <c r="AF56" s="23" t="s">
        <v>717</v>
      </c>
    </row>
    <row r="57" spans="1:32" ht="55.5" customHeight="1" x14ac:dyDescent="0.25">
      <c r="A57" s="3">
        <v>2025</v>
      </c>
      <c r="B57" s="4">
        <v>45931</v>
      </c>
      <c r="C57" s="5">
        <v>46022</v>
      </c>
      <c r="D57" s="40" t="s">
        <v>81</v>
      </c>
      <c r="E57" s="6">
        <v>1405</v>
      </c>
      <c r="F57" s="7" t="s">
        <v>395</v>
      </c>
      <c r="G57" s="7" t="s">
        <v>395</v>
      </c>
      <c r="H57" s="7" t="s">
        <v>275</v>
      </c>
      <c r="I57" s="7" t="s">
        <v>396</v>
      </c>
      <c r="J57" s="7" t="s">
        <v>296</v>
      </c>
      <c r="K57" s="13" t="s">
        <v>397</v>
      </c>
      <c r="L57" s="20" t="s">
        <v>92</v>
      </c>
      <c r="M57" s="18">
        <f>(6036.5+112.3+180.78+170+2497.61)*2</f>
        <v>17994.38</v>
      </c>
      <c r="N57" s="7" t="s">
        <v>716</v>
      </c>
      <c r="O57" s="19">
        <f>M57-(1965.74+429.82)*2</f>
        <v>13203.260000000002</v>
      </c>
      <c r="P57" s="13" t="s">
        <v>716</v>
      </c>
      <c r="Q57" s="20"/>
      <c r="R57" s="20"/>
      <c r="S57" s="21">
        <f t="shared" si="98"/>
        <v>50</v>
      </c>
      <c r="T57" s="21">
        <f t="shared" ref="T57:V57" si="102">1+T56</f>
        <v>50</v>
      </c>
      <c r="U57" s="21">
        <f t="shared" si="102"/>
        <v>50</v>
      </c>
      <c r="V57" s="21">
        <f t="shared" si="102"/>
        <v>50</v>
      </c>
      <c r="W57" s="20"/>
      <c r="X57" s="20"/>
      <c r="Y57" s="21">
        <f t="shared" ref="Y57" si="103">1+Y56</f>
        <v>50</v>
      </c>
      <c r="Z57" s="20"/>
      <c r="AA57" s="21"/>
      <c r="AB57" s="21">
        <f t="shared" ref="AB57" si="104">1+AB56</f>
        <v>50</v>
      </c>
      <c r="AC57" s="20"/>
      <c r="AD57" s="6" t="s">
        <v>299</v>
      </c>
      <c r="AE57" s="22">
        <v>46022</v>
      </c>
      <c r="AF57" s="23" t="s">
        <v>718</v>
      </c>
    </row>
    <row r="58" spans="1:32" ht="55.5" customHeight="1" x14ac:dyDescent="0.25">
      <c r="A58" s="3">
        <v>2025</v>
      </c>
      <c r="B58" s="4">
        <v>45931</v>
      </c>
      <c r="C58" s="5">
        <v>46022</v>
      </c>
      <c r="D58" s="40" t="s">
        <v>81</v>
      </c>
      <c r="E58" s="6">
        <v>219</v>
      </c>
      <c r="F58" s="7" t="s">
        <v>376</v>
      </c>
      <c r="G58" s="7" t="s">
        <v>376</v>
      </c>
      <c r="H58" s="7" t="s">
        <v>299</v>
      </c>
      <c r="I58" s="7" t="s">
        <v>398</v>
      </c>
      <c r="J58" s="7" t="s">
        <v>399</v>
      </c>
      <c r="K58" s="13" t="s">
        <v>400</v>
      </c>
      <c r="L58" s="20" t="s">
        <v>91</v>
      </c>
      <c r="M58" s="18">
        <f>(4180.48+112.3+180.78+117.5+1729.55)*2</f>
        <v>12641.22</v>
      </c>
      <c r="N58" s="7" t="s">
        <v>716</v>
      </c>
      <c r="O58" s="19">
        <f>M58-(526.88+204.66)*2</f>
        <v>11178.14</v>
      </c>
      <c r="P58" s="13" t="s">
        <v>716</v>
      </c>
      <c r="Q58" s="20"/>
      <c r="R58" s="20"/>
      <c r="S58" s="21">
        <f t="shared" si="98"/>
        <v>51</v>
      </c>
      <c r="T58" s="21">
        <f t="shared" ref="T58:V58" si="105">1+T57</f>
        <v>51</v>
      </c>
      <c r="U58" s="21">
        <f t="shared" si="105"/>
        <v>51</v>
      </c>
      <c r="V58" s="21">
        <f t="shared" si="105"/>
        <v>51</v>
      </c>
      <c r="W58" s="20"/>
      <c r="X58" s="20"/>
      <c r="Y58" s="21">
        <f t="shared" ref="Y58" si="106">1+Y57</f>
        <v>51</v>
      </c>
      <c r="Z58" s="20"/>
      <c r="AA58" s="21"/>
      <c r="AB58" s="21">
        <f t="shared" ref="AB58" si="107">1+AB57</f>
        <v>51</v>
      </c>
      <c r="AC58" s="20"/>
      <c r="AD58" s="6" t="s">
        <v>299</v>
      </c>
      <c r="AE58" s="22">
        <v>46022</v>
      </c>
      <c r="AF58" s="23" t="s">
        <v>717</v>
      </c>
    </row>
    <row r="59" spans="1:32" ht="55.5" customHeight="1" x14ac:dyDescent="0.25">
      <c r="A59" s="3">
        <v>2025</v>
      </c>
      <c r="B59" s="4">
        <v>45931</v>
      </c>
      <c r="C59" s="5">
        <v>46022</v>
      </c>
      <c r="D59" s="40" t="s">
        <v>81</v>
      </c>
      <c r="E59" s="6">
        <v>1201</v>
      </c>
      <c r="F59" s="7" t="s">
        <v>322</v>
      </c>
      <c r="G59" s="7" t="s">
        <v>322</v>
      </c>
      <c r="H59" s="7" t="s">
        <v>299</v>
      </c>
      <c r="I59" s="7" t="s">
        <v>401</v>
      </c>
      <c r="J59" s="7" t="s">
        <v>402</v>
      </c>
      <c r="K59" s="13" t="s">
        <v>403</v>
      </c>
      <c r="L59" s="20" t="s">
        <v>91</v>
      </c>
      <c r="M59" s="18">
        <f>(5725.05+112.3+180.78+161+2368.56)*2</f>
        <v>17095.38</v>
      </c>
      <c r="N59" s="7" t="s">
        <v>716</v>
      </c>
      <c r="O59" s="19">
        <f>M59-(1391.5+379.65)*2</f>
        <v>13553.080000000002</v>
      </c>
      <c r="P59" s="13" t="s">
        <v>716</v>
      </c>
      <c r="Q59" s="20"/>
      <c r="R59" s="20"/>
      <c r="S59" s="21">
        <f t="shared" si="98"/>
        <v>52</v>
      </c>
      <c r="T59" s="21">
        <f t="shared" ref="T59:V59" si="108">1+T58</f>
        <v>52</v>
      </c>
      <c r="U59" s="21">
        <f t="shared" si="108"/>
        <v>52</v>
      </c>
      <c r="V59" s="21">
        <f t="shared" si="108"/>
        <v>52</v>
      </c>
      <c r="W59" s="20"/>
      <c r="X59" s="20"/>
      <c r="Y59" s="21">
        <f t="shared" ref="Y59" si="109">1+Y58</f>
        <v>52</v>
      </c>
      <c r="Z59" s="20"/>
      <c r="AA59" s="21"/>
      <c r="AB59" s="21">
        <f t="shared" ref="AB59" si="110">1+AB58</f>
        <v>52</v>
      </c>
      <c r="AC59" s="20"/>
      <c r="AD59" s="6" t="s">
        <v>299</v>
      </c>
      <c r="AE59" s="22">
        <v>46022</v>
      </c>
      <c r="AF59" s="23" t="s">
        <v>718</v>
      </c>
    </row>
    <row r="60" spans="1:32" ht="55.5" customHeight="1" x14ac:dyDescent="0.25">
      <c r="A60" s="3">
        <v>2025</v>
      </c>
      <c r="B60" s="4">
        <v>45931</v>
      </c>
      <c r="C60" s="5">
        <v>46022</v>
      </c>
      <c r="D60" s="40" t="s">
        <v>81</v>
      </c>
      <c r="E60" s="6">
        <v>1007</v>
      </c>
      <c r="F60" s="7" t="s">
        <v>326</v>
      </c>
      <c r="G60" s="7" t="s">
        <v>326</v>
      </c>
      <c r="H60" s="7" t="s">
        <v>404</v>
      </c>
      <c r="I60" s="7" t="s">
        <v>405</v>
      </c>
      <c r="J60" s="7" t="s">
        <v>406</v>
      </c>
      <c r="K60" s="13" t="s">
        <v>407</v>
      </c>
      <c r="L60" s="20" t="s">
        <v>91</v>
      </c>
      <c r="M60" s="18">
        <f>(5394.61+112.3+180.78+151.5+2231.77)*2</f>
        <v>16141.919999999998</v>
      </c>
      <c r="N60" s="7" t="s">
        <v>716</v>
      </c>
      <c r="O60" s="19">
        <f>M60-(1668.97+402.2)*2</f>
        <v>11999.579999999998</v>
      </c>
      <c r="P60" s="13" t="s">
        <v>716</v>
      </c>
      <c r="Q60" s="20"/>
      <c r="R60" s="20"/>
      <c r="S60" s="21">
        <f t="shared" si="98"/>
        <v>53</v>
      </c>
      <c r="T60" s="21">
        <f t="shared" ref="T60:V60" si="111">1+T59</f>
        <v>53</v>
      </c>
      <c r="U60" s="21">
        <f t="shared" si="111"/>
        <v>53</v>
      </c>
      <c r="V60" s="21">
        <f t="shared" si="111"/>
        <v>53</v>
      </c>
      <c r="W60" s="20"/>
      <c r="X60" s="20"/>
      <c r="Y60" s="21">
        <f t="shared" ref="Y60" si="112">1+Y59</f>
        <v>53</v>
      </c>
      <c r="Z60" s="20"/>
      <c r="AA60" s="21"/>
      <c r="AB60" s="21">
        <f t="shared" ref="AB60" si="113">1+AB59</f>
        <v>53</v>
      </c>
      <c r="AC60" s="20"/>
      <c r="AD60" s="6" t="s">
        <v>299</v>
      </c>
      <c r="AE60" s="22">
        <v>46022</v>
      </c>
      <c r="AF60" s="23" t="s">
        <v>717</v>
      </c>
    </row>
    <row r="61" spans="1:32" ht="55.5" customHeight="1" x14ac:dyDescent="0.25">
      <c r="A61" s="3">
        <v>2025</v>
      </c>
      <c r="B61" s="4">
        <v>45931</v>
      </c>
      <c r="C61" s="5">
        <v>46022</v>
      </c>
      <c r="D61" s="40" t="s">
        <v>81</v>
      </c>
      <c r="E61" s="6">
        <v>408</v>
      </c>
      <c r="F61" s="7" t="s">
        <v>539</v>
      </c>
      <c r="G61" s="7" t="s">
        <v>539</v>
      </c>
      <c r="H61" s="7" t="s">
        <v>212</v>
      </c>
      <c r="I61" s="7" t="s">
        <v>408</v>
      </c>
      <c r="J61" s="7" t="s">
        <v>409</v>
      </c>
      <c r="K61" s="13" t="s">
        <v>410</v>
      </c>
      <c r="L61" s="20" t="s">
        <v>91</v>
      </c>
      <c r="M61" s="18">
        <f>(4466.68+112.3+180.78+125.5+1847.91)*2</f>
        <v>13466.34</v>
      </c>
      <c r="N61" s="7" t="s">
        <v>716</v>
      </c>
      <c r="O61" s="19">
        <f>M61-(593.91+228.42)*2</f>
        <v>11821.68</v>
      </c>
      <c r="P61" s="13" t="s">
        <v>716</v>
      </c>
      <c r="Q61" s="20"/>
      <c r="R61" s="20"/>
      <c r="S61" s="21">
        <f t="shared" si="98"/>
        <v>54</v>
      </c>
      <c r="T61" s="21">
        <f t="shared" ref="T61:V61" si="114">1+T60</f>
        <v>54</v>
      </c>
      <c r="U61" s="21">
        <f t="shared" si="114"/>
        <v>54</v>
      </c>
      <c r="V61" s="21">
        <f t="shared" si="114"/>
        <v>54</v>
      </c>
      <c r="W61" s="20"/>
      <c r="X61" s="20"/>
      <c r="Y61" s="21">
        <f t="shared" ref="Y61" si="115">1+Y60</f>
        <v>54</v>
      </c>
      <c r="Z61" s="20"/>
      <c r="AA61" s="21"/>
      <c r="AB61" s="21">
        <f t="shared" ref="AB61" si="116">1+AB60</f>
        <v>54</v>
      </c>
      <c r="AC61" s="20"/>
      <c r="AD61" s="6" t="s">
        <v>299</v>
      </c>
      <c r="AE61" s="22">
        <v>46022</v>
      </c>
      <c r="AF61" s="23" t="s">
        <v>718</v>
      </c>
    </row>
    <row r="62" spans="1:32" ht="55.5" customHeight="1" x14ac:dyDescent="0.25">
      <c r="A62" s="3">
        <v>2025</v>
      </c>
      <c r="B62" s="4">
        <v>45931</v>
      </c>
      <c r="C62" s="5">
        <v>46022</v>
      </c>
      <c r="D62" s="40" t="s">
        <v>81</v>
      </c>
      <c r="E62" s="6">
        <v>1003</v>
      </c>
      <c r="F62" s="7" t="s">
        <v>345</v>
      </c>
      <c r="G62" s="7" t="s">
        <v>345</v>
      </c>
      <c r="H62" s="7" t="s">
        <v>243</v>
      </c>
      <c r="I62" s="7" t="s">
        <v>411</v>
      </c>
      <c r="J62" s="7" t="s">
        <v>412</v>
      </c>
      <c r="K62" s="13" t="s">
        <v>413</v>
      </c>
      <c r="L62" s="20" t="s">
        <v>92</v>
      </c>
      <c r="M62" s="18">
        <f>(5394.61+112.3+180.78+151.5+2231.77)*2</f>
        <v>16141.919999999998</v>
      </c>
      <c r="N62" s="7" t="s">
        <v>716</v>
      </c>
      <c r="O62" s="19">
        <f>M62-(1668.97+402.2)*2</f>
        <v>11999.579999999998</v>
      </c>
      <c r="P62" s="13" t="s">
        <v>716</v>
      </c>
      <c r="Q62" s="20"/>
      <c r="R62" s="20"/>
      <c r="S62" s="21">
        <f t="shared" si="98"/>
        <v>55</v>
      </c>
      <c r="T62" s="21">
        <f t="shared" ref="T62:V62" si="117">1+T61</f>
        <v>55</v>
      </c>
      <c r="U62" s="21">
        <f t="shared" si="117"/>
        <v>55</v>
      </c>
      <c r="V62" s="21">
        <f t="shared" si="117"/>
        <v>55</v>
      </c>
      <c r="W62" s="20"/>
      <c r="X62" s="20"/>
      <c r="Y62" s="21">
        <f t="shared" ref="Y62" si="118">1+Y61</f>
        <v>55</v>
      </c>
      <c r="Z62" s="20"/>
      <c r="AA62" s="21"/>
      <c r="AB62" s="21">
        <f t="shared" ref="AB62" si="119">1+AB61</f>
        <v>55</v>
      </c>
      <c r="AC62" s="20"/>
      <c r="AD62" s="6" t="s">
        <v>299</v>
      </c>
      <c r="AE62" s="22">
        <v>46022</v>
      </c>
      <c r="AF62" s="23" t="s">
        <v>717</v>
      </c>
    </row>
    <row r="63" spans="1:32" ht="55.5" customHeight="1" x14ac:dyDescent="0.25">
      <c r="A63" s="3">
        <v>2025</v>
      </c>
      <c r="B63" s="4">
        <v>45931</v>
      </c>
      <c r="C63" s="5">
        <v>46022</v>
      </c>
      <c r="D63" s="40" t="s">
        <v>81</v>
      </c>
      <c r="E63" s="6">
        <v>614</v>
      </c>
      <c r="F63" s="7" t="s">
        <v>337</v>
      </c>
      <c r="G63" s="7" t="s">
        <v>337</v>
      </c>
      <c r="H63" s="7" t="s">
        <v>275</v>
      </c>
      <c r="I63" s="7" t="s">
        <v>414</v>
      </c>
      <c r="J63" s="7" t="s">
        <v>412</v>
      </c>
      <c r="K63" s="13" t="s">
        <v>415</v>
      </c>
      <c r="L63" s="20" t="s">
        <v>91</v>
      </c>
      <c r="M63" s="18">
        <f>(4752.83+112.3+180.78+133.5+1966.31)*2</f>
        <v>14291.439999999999</v>
      </c>
      <c r="N63" s="7" t="s">
        <v>716</v>
      </c>
      <c r="O63" s="19">
        <f>M63-(667.84+242.7)*2</f>
        <v>12470.359999999999</v>
      </c>
      <c r="P63" s="13" t="s">
        <v>716</v>
      </c>
      <c r="Q63" s="20"/>
      <c r="R63" s="20"/>
      <c r="S63" s="21">
        <f t="shared" si="98"/>
        <v>56</v>
      </c>
      <c r="T63" s="21">
        <f t="shared" ref="T63:V63" si="120">1+T62</f>
        <v>56</v>
      </c>
      <c r="U63" s="21">
        <f t="shared" si="120"/>
        <v>56</v>
      </c>
      <c r="V63" s="21">
        <f t="shared" si="120"/>
        <v>56</v>
      </c>
      <c r="W63" s="20"/>
      <c r="X63" s="20"/>
      <c r="Y63" s="21">
        <f t="shared" ref="Y63" si="121">1+Y62</f>
        <v>56</v>
      </c>
      <c r="Z63" s="20"/>
      <c r="AA63" s="21"/>
      <c r="AB63" s="21">
        <f t="shared" ref="AB63" si="122">1+AB62</f>
        <v>56</v>
      </c>
      <c r="AC63" s="20"/>
      <c r="AD63" s="6" t="s">
        <v>299</v>
      </c>
      <c r="AE63" s="22">
        <v>46022</v>
      </c>
      <c r="AF63" s="23" t="s">
        <v>718</v>
      </c>
    </row>
    <row r="64" spans="1:32" ht="55.5" customHeight="1" x14ac:dyDescent="0.25">
      <c r="A64" s="3">
        <v>2025</v>
      </c>
      <c r="B64" s="4">
        <v>45931</v>
      </c>
      <c r="C64" s="5">
        <v>46022</v>
      </c>
      <c r="D64" s="40" t="s">
        <v>81</v>
      </c>
      <c r="E64" s="6">
        <v>1201</v>
      </c>
      <c r="F64" s="7" t="s">
        <v>322</v>
      </c>
      <c r="G64" s="7" t="s">
        <v>322</v>
      </c>
      <c r="H64" s="7" t="s">
        <v>299</v>
      </c>
      <c r="I64" s="7" t="s">
        <v>416</v>
      </c>
      <c r="J64" s="7" t="s">
        <v>417</v>
      </c>
      <c r="K64" s="13" t="s">
        <v>418</v>
      </c>
      <c r="L64" s="20" t="s">
        <v>91</v>
      </c>
      <c r="M64" s="18">
        <f>(5725.05+112.3+180.78+161+2368.56)*2</f>
        <v>17095.38</v>
      </c>
      <c r="N64" s="7" t="s">
        <v>716</v>
      </c>
      <c r="O64" s="19">
        <f>M64-(1821.72+432.33)*2</f>
        <v>12587.28</v>
      </c>
      <c r="P64" s="13" t="s">
        <v>716</v>
      </c>
      <c r="Q64" s="20"/>
      <c r="R64" s="20"/>
      <c r="S64" s="21">
        <f t="shared" si="98"/>
        <v>57</v>
      </c>
      <c r="T64" s="21">
        <f t="shared" ref="T64:V64" si="123">1+T63</f>
        <v>57</v>
      </c>
      <c r="U64" s="21">
        <f t="shared" si="123"/>
        <v>57</v>
      </c>
      <c r="V64" s="21">
        <f t="shared" si="123"/>
        <v>57</v>
      </c>
      <c r="W64" s="20"/>
      <c r="X64" s="20"/>
      <c r="Y64" s="21">
        <f t="shared" ref="Y64" si="124">1+Y63</f>
        <v>57</v>
      </c>
      <c r="Z64" s="20"/>
      <c r="AA64" s="21"/>
      <c r="AB64" s="21">
        <f t="shared" ref="AB64" si="125">1+AB63</f>
        <v>57</v>
      </c>
      <c r="AC64" s="20"/>
      <c r="AD64" s="6" t="s">
        <v>299</v>
      </c>
      <c r="AE64" s="22">
        <v>46022</v>
      </c>
      <c r="AF64" s="23" t="s">
        <v>717</v>
      </c>
    </row>
    <row r="65" spans="1:32" ht="55.5" customHeight="1" x14ac:dyDescent="0.25">
      <c r="A65" s="3">
        <v>2025</v>
      </c>
      <c r="B65" s="4">
        <v>45931</v>
      </c>
      <c r="C65" s="5">
        <v>46022</v>
      </c>
      <c r="D65" s="40" t="s">
        <v>81</v>
      </c>
      <c r="E65" s="6">
        <v>302</v>
      </c>
      <c r="F65" s="7" t="s">
        <v>419</v>
      </c>
      <c r="G65" s="7" t="s">
        <v>419</v>
      </c>
      <c r="H65" s="7" t="s">
        <v>275</v>
      </c>
      <c r="I65" s="7" t="s">
        <v>420</v>
      </c>
      <c r="J65" s="7" t="s">
        <v>421</v>
      </c>
      <c r="K65" s="13" t="s">
        <v>422</v>
      </c>
      <c r="L65" s="20" t="s">
        <v>92</v>
      </c>
      <c r="M65" s="18">
        <f>(4323.58+112.3+180.78+121.5+1788.73)*2</f>
        <v>13053.779999999999</v>
      </c>
      <c r="N65" s="7" t="s">
        <v>716</v>
      </c>
      <c r="O65" s="19">
        <f>M65-(559.89+211.8)*2</f>
        <v>11510.399999999998</v>
      </c>
      <c r="P65" s="13" t="s">
        <v>716</v>
      </c>
      <c r="Q65" s="20"/>
      <c r="R65" s="20"/>
      <c r="S65" s="21">
        <f t="shared" si="98"/>
        <v>58</v>
      </c>
      <c r="T65" s="21">
        <f t="shared" ref="T65:V65" si="126">1+T64</f>
        <v>58</v>
      </c>
      <c r="U65" s="21">
        <f t="shared" si="126"/>
        <v>58</v>
      </c>
      <c r="V65" s="21">
        <f t="shared" si="126"/>
        <v>58</v>
      </c>
      <c r="W65" s="20"/>
      <c r="X65" s="20"/>
      <c r="Y65" s="21">
        <f t="shared" ref="Y65" si="127">1+Y64</f>
        <v>58</v>
      </c>
      <c r="Z65" s="20"/>
      <c r="AA65" s="21"/>
      <c r="AB65" s="21">
        <f t="shared" ref="AB65" si="128">1+AB64</f>
        <v>58</v>
      </c>
      <c r="AC65" s="20"/>
      <c r="AD65" s="6" t="s">
        <v>299</v>
      </c>
      <c r="AE65" s="22">
        <v>46022</v>
      </c>
      <c r="AF65" s="23" t="s">
        <v>718</v>
      </c>
    </row>
    <row r="66" spans="1:32" ht="55.5" customHeight="1" x14ac:dyDescent="0.25">
      <c r="A66" s="3">
        <v>2025</v>
      </c>
      <c r="B66" s="4">
        <v>45931</v>
      </c>
      <c r="C66" s="5">
        <v>46022</v>
      </c>
      <c r="D66" s="40" t="s">
        <v>81</v>
      </c>
      <c r="E66" s="6">
        <v>211</v>
      </c>
      <c r="F66" s="7" t="s">
        <v>318</v>
      </c>
      <c r="G66" s="7" t="s">
        <v>318</v>
      </c>
      <c r="H66" s="7" t="s">
        <v>299</v>
      </c>
      <c r="I66" s="7" t="s">
        <v>423</v>
      </c>
      <c r="J66" s="7" t="s">
        <v>424</v>
      </c>
      <c r="K66" s="13" t="s">
        <v>246</v>
      </c>
      <c r="L66" s="20" t="s">
        <v>92</v>
      </c>
      <c r="M66" s="18">
        <f>(4180.48+112.3+180.78+117.5+1729.55)*2</f>
        <v>12641.22</v>
      </c>
      <c r="N66" s="7" t="s">
        <v>716</v>
      </c>
      <c r="O66" s="19">
        <f>M66-(526.88+198.11)*2</f>
        <v>11191.24</v>
      </c>
      <c r="P66" s="13" t="s">
        <v>716</v>
      </c>
      <c r="Q66" s="20"/>
      <c r="R66" s="20"/>
      <c r="S66" s="21">
        <f t="shared" si="98"/>
        <v>59</v>
      </c>
      <c r="T66" s="21">
        <f t="shared" ref="T66:V66" si="129">1+T65</f>
        <v>59</v>
      </c>
      <c r="U66" s="21">
        <f t="shared" si="129"/>
        <v>59</v>
      </c>
      <c r="V66" s="21">
        <f t="shared" si="129"/>
        <v>59</v>
      </c>
      <c r="W66" s="20"/>
      <c r="X66" s="20"/>
      <c r="Y66" s="21">
        <f t="shared" ref="Y66" si="130">1+Y65</f>
        <v>59</v>
      </c>
      <c r="Z66" s="20"/>
      <c r="AA66" s="21"/>
      <c r="AB66" s="21">
        <f t="shared" ref="AB66" si="131">1+AB65</f>
        <v>59</v>
      </c>
      <c r="AC66" s="20"/>
      <c r="AD66" s="6" t="s">
        <v>299</v>
      </c>
      <c r="AE66" s="22">
        <v>46022</v>
      </c>
      <c r="AF66" s="23" t="s">
        <v>717</v>
      </c>
    </row>
    <row r="67" spans="1:32" ht="55.5" customHeight="1" x14ac:dyDescent="0.25">
      <c r="A67" s="3">
        <v>2025</v>
      </c>
      <c r="B67" s="4">
        <v>45931</v>
      </c>
      <c r="C67" s="5">
        <v>46022</v>
      </c>
      <c r="D67" s="40" t="s">
        <v>81</v>
      </c>
      <c r="E67" s="6">
        <v>1301</v>
      </c>
      <c r="F67" s="7" t="s">
        <v>352</v>
      </c>
      <c r="G67" s="7" t="s">
        <v>352</v>
      </c>
      <c r="H67" s="7" t="s">
        <v>275</v>
      </c>
      <c r="I67" s="7" t="s">
        <v>425</v>
      </c>
      <c r="J67" s="7" t="s">
        <v>426</v>
      </c>
      <c r="K67" s="13" t="s">
        <v>427</v>
      </c>
      <c r="L67" s="20" t="s">
        <v>91</v>
      </c>
      <c r="M67" s="18">
        <f>(5868.1+112.3+180.78+165+2427.78)*2</f>
        <v>17507.920000000002</v>
      </c>
      <c r="N67" s="7" t="s">
        <v>716</v>
      </c>
      <c r="O67" s="19">
        <f>M67-(984.18+299.08)*2</f>
        <v>14941.400000000001</v>
      </c>
      <c r="P67" s="13" t="s">
        <v>716</v>
      </c>
      <c r="Q67" s="20"/>
      <c r="R67" s="20"/>
      <c r="S67" s="21">
        <f t="shared" si="98"/>
        <v>60</v>
      </c>
      <c r="T67" s="21">
        <f t="shared" ref="T67:V67" si="132">1+T66</f>
        <v>60</v>
      </c>
      <c r="U67" s="21">
        <f t="shared" si="132"/>
        <v>60</v>
      </c>
      <c r="V67" s="21">
        <f t="shared" si="132"/>
        <v>60</v>
      </c>
      <c r="W67" s="20"/>
      <c r="X67" s="20"/>
      <c r="Y67" s="21">
        <f t="shared" ref="Y67" si="133">1+Y66</f>
        <v>60</v>
      </c>
      <c r="Z67" s="20"/>
      <c r="AA67" s="21"/>
      <c r="AB67" s="21">
        <f t="shared" ref="AB67" si="134">1+AB66</f>
        <v>60</v>
      </c>
      <c r="AC67" s="20"/>
      <c r="AD67" s="6" t="s">
        <v>299</v>
      </c>
      <c r="AE67" s="22">
        <v>46022</v>
      </c>
      <c r="AF67" s="23" t="s">
        <v>718</v>
      </c>
    </row>
    <row r="68" spans="1:32" ht="55.5" customHeight="1" x14ac:dyDescent="0.25">
      <c r="A68" s="3">
        <v>2025</v>
      </c>
      <c r="B68" s="4">
        <v>45931</v>
      </c>
      <c r="C68" s="5">
        <v>46022</v>
      </c>
      <c r="D68" s="40" t="s">
        <v>81</v>
      </c>
      <c r="E68" s="6">
        <v>1007</v>
      </c>
      <c r="F68" s="7" t="s">
        <v>326</v>
      </c>
      <c r="G68" s="7" t="s">
        <v>326</v>
      </c>
      <c r="H68" s="7" t="s">
        <v>243</v>
      </c>
      <c r="I68" s="7" t="s">
        <v>411</v>
      </c>
      <c r="J68" s="7" t="s">
        <v>428</v>
      </c>
      <c r="K68" s="13" t="s">
        <v>429</v>
      </c>
      <c r="L68" s="20" t="s">
        <v>92</v>
      </c>
      <c r="M68" s="18">
        <f>(5394.61+112.3+180.78+151.5+2231.77)*2</f>
        <v>16141.919999999998</v>
      </c>
      <c r="N68" s="7" t="s">
        <v>716</v>
      </c>
      <c r="O68" s="19">
        <f>M68-(1668.97+402.2)*2</f>
        <v>11999.579999999998</v>
      </c>
      <c r="P68" s="13" t="s">
        <v>716</v>
      </c>
      <c r="Q68" s="20"/>
      <c r="R68" s="20"/>
      <c r="S68" s="21">
        <f t="shared" si="98"/>
        <v>61</v>
      </c>
      <c r="T68" s="21">
        <f t="shared" ref="T68:V68" si="135">1+T67</f>
        <v>61</v>
      </c>
      <c r="U68" s="21">
        <f t="shared" si="135"/>
        <v>61</v>
      </c>
      <c r="V68" s="21">
        <f t="shared" si="135"/>
        <v>61</v>
      </c>
      <c r="W68" s="20"/>
      <c r="X68" s="20"/>
      <c r="Y68" s="21">
        <f t="shared" ref="Y68" si="136">1+Y67</f>
        <v>61</v>
      </c>
      <c r="Z68" s="20"/>
      <c r="AA68" s="21"/>
      <c r="AB68" s="21">
        <f t="shared" ref="AB68" si="137">1+AB67</f>
        <v>61</v>
      </c>
      <c r="AC68" s="20"/>
      <c r="AD68" s="6" t="s">
        <v>299</v>
      </c>
      <c r="AE68" s="22">
        <v>46022</v>
      </c>
      <c r="AF68" s="23" t="s">
        <v>717</v>
      </c>
    </row>
    <row r="69" spans="1:32" ht="55.5" customHeight="1" x14ac:dyDescent="0.25">
      <c r="A69" s="3">
        <v>2025</v>
      </c>
      <c r="B69" s="4">
        <v>45931</v>
      </c>
      <c r="C69" s="5">
        <v>46022</v>
      </c>
      <c r="D69" s="40" t="s">
        <v>81</v>
      </c>
      <c r="E69" s="6">
        <v>1201</v>
      </c>
      <c r="F69" s="7" t="s">
        <v>322</v>
      </c>
      <c r="G69" s="7" t="s">
        <v>322</v>
      </c>
      <c r="H69" s="7" t="s">
        <v>299</v>
      </c>
      <c r="I69" s="7" t="s">
        <v>430</v>
      </c>
      <c r="J69" s="7" t="s">
        <v>431</v>
      </c>
      <c r="K69" s="13" t="s">
        <v>432</v>
      </c>
      <c r="L69" s="20" t="s">
        <v>91</v>
      </c>
      <c r="M69" s="18">
        <f>(5725.05+112.3+180.78+161+2368.56)*2</f>
        <v>17095.38</v>
      </c>
      <c r="N69" s="7" t="s">
        <v>716</v>
      </c>
      <c r="O69" s="19">
        <f>M69-(1821.72+438.45)*2</f>
        <v>12575.04</v>
      </c>
      <c r="P69" s="13" t="s">
        <v>716</v>
      </c>
      <c r="Q69" s="20"/>
      <c r="R69" s="20"/>
      <c r="S69" s="21">
        <f t="shared" si="98"/>
        <v>62</v>
      </c>
      <c r="T69" s="21">
        <f t="shared" ref="T69:V69" si="138">1+T68</f>
        <v>62</v>
      </c>
      <c r="U69" s="21">
        <f t="shared" si="138"/>
        <v>62</v>
      </c>
      <c r="V69" s="21">
        <f t="shared" si="138"/>
        <v>62</v>
      </c>
      <c r="W69" s="20"/>
      <c r="X69" s="20"/>
      <c r="Y69" s="21">
        <f t="shared" ref="Y69" si="139">1+Y68</f>
        <v>62</v>
      </c>
      <c r="Z69" s="20"/>
      <c r="AA69" s="21"/>
      <c r="AB69" s="21">
        <f t="shared" ref="AB69" si="140">1+AB68</f>
        <v>62</v>
      </c>
      <c r="AC69" s="20"/>
      <c r="AD69" s="6" t="s">
        <v>299</v>
      </c>
      <c r="AE69" s="22">
        <v>46022</v>
      </c>
      <c r="AF69" s="23" t="s">
        <v>718</v>
      </c>
    </row>
    <row r="70" spans="1:32" ht="55.5" customHeight="1" x14ac:dyDescent="0.25">
      <c r="A70" s="3">
        <v>2025</v>
      </c>
      <c r="B70" s="4">
        <v>45931</v>
      </c>
      <c r="C70" s="5">
        <v>46022</v>
      </c>
      <c r="D70" s="40" t="s">
        <v>81</v>
      </c>
      <c r="E70" s="6">
        <v>404</v>
      </c>
      <c r="F70" s="7" t="s">
        <v>379</v>
      </c>
      <c r="G70" s="7" t="s">
        <v>379</v>
      </c>
      <c r="H70" s="7" t="s">
        <v>275</v>
      </c>
      <c r="I70" s="7" t="s">
        <v>433</v>
      </c>
      <c r="J70" s="7" t="s">
        <v>245</v>
      </c>
      <c r="K70" s="13" t="s">
        <v>434</v>
      </c>
      <c r="L70" s="20" t="s">
        <v>91</v>
      </c>
      <c r="M70" s="18">
        <f>(4466.68+112.3+180.78+125.5+1847.91)*2</f>
        <v>13466.34</v>
      </c>
      <c r="N70" s="7" t="s">
        <v>716</v>
      </c>
      <c r="O70" s="19">
        <f>M70-(593.91+218.94)*2</f>
        <v>11840.64</v>
      </c>
      <c r="P70" s="13" t="s">
        <v>716</v>
      </c>
      <c r="Q70" s="20"/>
      <c r="R70" s="20"/>
      <c r="S70" s="21">
        <f t="shared" si="98"/>
        <v>63</v>
      </c>
      <c r="T70" s="21">
        <f t="shared" ref="T70:V70" si="141">1+T69</f>
        <v>63</v>
      </c>
      <c r="U70" s="21">
        <f t="shared" si="141"/>
        <v>63</v>
      </c>
      <c r="V70" s="21">
        <f t="shared" si="141"/>
        <v>63</v>
      </c>
      <c r="W70" s="20"/>
      <c r="X70" s="20"/>
      <c r="Y70" s="21">
        <f t="shared" ref="Y70" si="142">1+Y69</f>
        <v>63</v>
      </c>
      <c r="Z70" s="20"/>
      <c r="AA70" s="21"/>
      <c r="AB70" s="21">
        <f t="shared" ref="AB70" si="143">1+AB69</f>
        <v>63</v>
      </c>
      <c r="AC70" s="20"/>
      <c r="AD70" s="6" t="s">
        <v>299</v>
      </c>
      <c r="AE70" s="22">
        <v>46022</v>
      </c>
      <c r="AF70" s="23" t="s">
        <v>717</v>
      </c>
    </row>
    <row r="71" spans="1:32" ht="55.5" customHeight="1" x14ac:dyDescent="0.25">
      <c r="A71" s="3">
        <v>2025</v>
      </c>
      <c r="B71" s="4">
        <v>45931</v>
      </c>
      <c r="C71" s="5">
        <v>46022</v>
      </c>
      <c r="D71" s="40" t="s">
        <v>81</v>
      </c>
      <c r="E71" s="6">
        <v>614</v>
      </c>
      <c r="F71" s="7" t="s">
        <v>337</v>
      </c>
      <c r="G71" s="7" t="s">
        <v>337</v>
      </c>
      <c r="H71" s="7" t="s">
        <v>275</v>
      </c>
      <c r="I71" s="7" t="s">
        <v>435</v>
      </c>
      <c r="J71" s="7" t="s">
        <v>245</v>
      </c>
      <c r="K71" s="13" t="s">
        <v>436</v>
      </c>
      <c r="L71" s="20" t="s">
        <v>92</v>
      </c>
      <c r="M71" s="18">
        <f>(4752.83+112.3+180.78+133.5+1966.31)*2</f>
        <v>14291.439999999999</v>
      </c>
      <c r="N71" s="7" t="s">
        <v>716</v>
      </c>
      <c r="O71" s="19">
        <f>M71-(667.84+242.7)*2</f>
        <v>12470.359999999999</v>
      </c>
      <c r="P71" s="13" t="s">
        <v>716</v>
      </c>
      <c r="Q71" s="20"/>
      <c r="R71" s="20"/>
      <c r="S71" s="21">
        <f t="shared" si="98"/>
        <v>64</v>
      </c>
      <c r="T71" s="21">
        <f t="shared" ref="T71:V71" si="144">1+T70</f>
        <v>64</v>
      </c>
      <c r="U71" s="21">
        <f t="shared" si="144"/>
        <v>64</v>
      </c>
      <c r="V71" s="21">
        <f t="shared" si="144"/>
        <v>64</v>
      </c>
      <c r="W71" s="20"/>
      <c r="X71" s="20"/>
      <c r="Y71" s="21">
        <f t="shared" ref="Y71" si="145">1+Y70</f>
        <v>64</v>
      </c>
      <c r="Z71" s="20"/>
      <c r="AA71" s="21"/>
      <c r="AB71" s="21">
        <f t="shared" ref="AB71" si="146">1+AB70</f>
        <v>64</v>
      </c>
      <c r="AC71" s="20"/>
      <c r="AD71" s="6" t="s">
        <v>299</v>
      </c>
      <c r="AE71" s="22">
        <v>46022</v>
      </c>
      <c r="AF71" s="23" t="s">
        <v>718</v>
      </c>
    </row>
    <row r="72" spans="1:32" ht="55.5" customHeight="1" x14ac:dyDescent="0.25">
      <c r="A72" s="3">
        <v>2025</v>
      </c>
      <c r="B72" s="4">
        <v>45931</v>
      </c>
      <c r="C72" s="5">
        <v>46022</v>
      </c>
      <c r="D72" s="40" t="s">
        <v>81</v>
      </c>
      <c r="E72" s="6">
        <v>1007</v>
      </c>
      <c r="F72" s="7" t="s">
        <v>326</v>
      </c>
      <c r="G72" s="7" t="s">
        <v>326</v>
      </c>
      <c r="H72" s="7" t="s">
        <v>243</v>
      </c>
      <c r="I72" s="7" t="s">
        <v>437</v>
      </c>
      <c r="J72" s="7" t="s">
        <v>438</v>
      </c>
      <c r="K72" s="13" t="s">
        <v>439</v>
      </c>
      <c r="L72" s="20" t="s">
        <v>92</v>
      </c>
      <c r="M72" s="18">
        <f>(5394.61+112.3+180.78+151.5+2231.77)*2</f>
        <v>16141.919999999998</v>
      </c>
      <c r="N72" s="7" t="s">
        <v>716</v>
      </c>
      <c r="O72" s="19">
        <f>M72-(1253.63+345.43)*2</f>
        <v>12943.799999999997</v>
      </c>
      <c r="P72" s="13" t="s">
        <v>716</v>
      </c>
      <c r="Q72" s="20"/>
      <c r="R72" s="20"/>
      <c r="S72" s="21">
        <f t="shared" ref="S72:S86" si="147">1+S71</f>
        <v>65</v>
      </c>
      <c r="T72" s="21">
        <f t="shared" ref="T72:V72" si="148">1+T71</f>
        <v>65</v>
      </c>
      <c r="U72" s="21">
        <f t="shared" si="148"/>
        <v>65</v>
      </c>
      <c r="V72" s="21">
        <f t="shared" si="148"/>
        <v>65</v>
      </c>
      <c r="W72" s="20"/>
      <c r="X72" s="20"/>
      <c r="Y72" s="21">
        <f t="shared" ref="Y72" si="149">1+Y71</f>
        <v>65</v>
      </c>
      <c r="Z72" s="20"/>
      <c r="AA72" s="21"/>
      <c r="AB72" s="21">
        <f t="shared" ref="AB72" si="150">1+AB71</f>
        <v>65</v>
      </c>
      <c r="AC72" s="20"/>
      <c r="AD72" s="6" t="s">
        <v>299</v>
      </c>
      <c r="AE72" s="22">
        <v>46022</v>
      </c>
      <c r="AF72" s="23" t="s">
        <v>717</v>
      </c>
    </row>
    <row r="73" spans="1:32" ht="55.5" customHeight="1" x14ac:dyDescent="0.25">
      <c r="A73" s="3">
        <v>2025</v>
      </c>
      <c r="B73" s="4">
        <v>45931</v>
      </c>
      <c r="C73" s="5">
        <v>46022</v>
      </c>
      <c r="D73" s="40" t="s">
        <v>81</v>
      </c>
      <c r="E73" s="6">
        <v>404</v>
      </c>
      <c r="F73" s="7" t="s">
        <v>379</v>
      </c>
      <c r="G73" s="7" t="s">
        <v>379</v>
      </c>
      <c r="H73" s="7" t="s">
        <v>275</v>
      </c>
      <c r="I73" s="7" t="s">
        <v>440</v>
      </c>
      <c r="J73" s="7" t="s">
        <v>441</v>
      </c>
      <c r="K73" s="13" t="s">
        <v>442</v>
      </c>
      <c r="L73" s="20" t="s">
        <v>91</v>
      </c>
      <c r="M73" s="18">
        <f>(4466.68+112.3+180.78+125.5+1847.91)*2</f>
        <v>13466.34</v>
      </c>
      <c r="N73" s="7" t="s">
        <v>716</v>
      </c>
      <c r="O73" s="19">
        <f>M73-(593.91+218.94)*2</f>
        <v>11840.64</v>
      </c>
      <c r="P73" s="13" t="s">
        <v>716</v>
      </c>
      <c r="Q73" s="20"/>
      <c r="R73" s="20"/>
      <c r="S73" s="21">
        <f t="shared" si="147"/>
        <v>66</v>
      </c>
      <c r="T73" s="21">
        <f t="shared" ref="T73:V73" si="151">1+T72</f>
        <v>66</v>
      </c>
      <c r="U73" s="21">
        <f t="shared" si="151"/>
        <v>66</v>
      </c>
      <c r="V73" s="21">
        <f t="shared" si="151"/>
        <v>66</v>
      </c>
      <c r="W73" s="20"/>
      <c r="X73" s="20"/>
      <c r="Y73" s="21">
        <f t="shared" ref="Y73" si="152">1+Y72</f>
        <v>66</v>
      </c>
      <c r="Z73" s="20"/>
      <c r="AA73" s="21"/>
      <c r="AB73" s="21">
        <f t="shared" ref="AB73" si="153">1+AB72</f>
        <v>66</v>
      </c>
      <c r="AC73" s="20"/>
      <c r="AD73" s="6" t="s">
        <v>299</v>
      </c>
      <c r="AE73" s="22">
        <v>46022</v>
      </c>
      <c r="AF73" s="23" t="s">
        <v>718</v>
      </c>
    </row>
    <row r="74" spans="1:32" ht="55.5" customHeight="1" x14ac:dyDescent="0.25">
      <c r="A74" s="3">
        <v>2025</v>
      </c>
      <c r="B74" s="4">
        <v>45931</v>
      </c>
      <c r="C74" s="5">
        <v>46022</v>
      </c>
      <c r="D74" s="40" t="s">
        <v>81</v>
      </c>
      <c r="E74" s="6">
        <v>1301</v>
      </c>
      <c r="F74" s="7" t="s">
        <v>443</v>
      </c>
      <c r="G74" s="7" t="s">
        <v>352</v>
      </c>
      <c r="H74" s="7" t="s">
        <v>291</v>
      </c>
      <c r="I74" s="7" t="s">
        <v>444</v>
      </c>
      <c r="J74" s="7" t="s">
        <v>445</v>
      </c>
      <c r="K74" s="13" t="s">
        <v>446</v>
      </c>
      <c r="L74" s="20" t="s">
        <v>92</v>
      </c>
      <c r="M74" s="18">
        <f>(5868.1+112.3+180.78+165+2427.78)*2</f>
        <v>17507.920000000002</v>
      </c>
      <c r="N74" s="7" t="s">
        <v>716</v>
      </c>
      <c r="O74" s="19">
        <f>M74-(984.18+312.43)*2</f>
        <v>14914.700000000003</v>
      </c>
      <c r="P74" s="13" t="s">
        <v>716</v>
      </c>
      <c r="Q74" s="20"/>
      <c r="R74" s="20"/>
      <c r="S74" s="21">
        <f t="shared" si="147"/>
        <v>67</v>
      </c>
      <c r="T74" s="21">
        <f t="shared" ref="T74:V74" si="154">1+T73</f>
        <v>67</v>
      </c>
      <c r="U74" s="21">
        <f t="shared" si="154"/>
        <v>67</v>
      </c>
      <c r="V74" s="21">
        <f t="shared" si="154"/>
        <v>67</v>
      </c>
      <c r="W74" s="20"/>
      <c r="X74" s="20"/>
      <c r="Y74" s="21">
        <f t="shared" ref="Y74" si="155">1+Y73</f>
        <v>67</v>
      </c>
      <c r="Z74" s="20"/>
      <c r="AA74" s="21"/>
      <c r="AB74" s="21">
        <f t="shared" ref="AB74" si="156">1+AB73</f>
        <v>67</v>
      </c>
      <c r="AC74" s="20"/>
      <c r="AD74" s="6" t="s">
        <v>299</v>
      </c>
      <c r="AE74" s="22">
        <v>46022</v>
      </c>
      <c r="AF74" s="23" t="s">
        <v>717</v>
      </c>
    </row>
    <row r="75" spans="1:32" ht="55.5" customHeight="1" x14ac:dyDescent="0.25">
      <c r="A75" s="3">
        <v>2025</v>
      </c>
      <c r="B75" s="4">
        <v>45931</v>
      </c>
      <c r="C75" s="5">
        <v>46022</v>
      </c>
      <c r="D75" s="40" t="s">
        <v>81</v>
      </c>
      <c r="E75" s="6">
        <v>911</v>
      </c>
      <c r="F75" s="7" t="s">
        <v>369</v>
      </c>
      <c r="G75" s="7" t="s">
        <v>369</v>
      </c>
      <c r="H75" s="7" t="s">
        <v>291</v>
      </c>
      <c r="I75" s="7" t="s">
        <v>447</v>
      </c>
      <c r="J75" s="7" t="s">
        <v>445</v>
      </c>
      <c r="K75" s="13" t="s">
        <v>448</v>
      </c>
      <c r="L75" s="20" t="s">
        <v>91</v>
      </c>
      <c r="M75" s="18">
        <f>(5251.54+112.3+180.78+147.5+2172.57)*2</f>
        <v>15729.380000000001</v>
      </c>
      <c r="N75" s="7" t="s">
        <v>716</v>
      </c>
      <c r="O75" s="19">
        <f>M75-(1602.88+385.35)*2</f>
        <v>11752.920000000002</v>
      </c>
      <c r="P75" s="13" t="s">
        <v>716</v>
      </c>
      <c r="Q75" s="20"/>
      <c r="R75" s="20"/>
      <c r="S75" s="21">
        <f t="shared" si="147"/>
        <v>68</v>
      </c>
      <c r="T75" s="21">
        <f t="shared" ref="T75:V75" si="157">1+T74</f>
        <v>68</v>
      </c>
      <c r="U75" s="21">
        <f t="shared" si="157"/>
        <v>68</v>
      </c>
      <c r="V75" s="21">
        <f t="shared" si="157"/>
        <v>68</v>
      </c>
      <c r="W75" s="20"/>
      <c r="X75" s="20"/>
      <c r="Y75" s="21">
        <f t="shared" ref="Y75" si="158">1+Y74</f>
        <v>68</v>
      </c>
      <c r="Z75" s="20"/>
      <c r="AA75" s="21"/>
      <c r="AB75" s="21">
        <f t="shared" ref="AB75" si="159">1+AB74</f>
        <v>68</v>
      </c>
      <c r="AC75" s="20"/>
      <c r="AD75" s="6" t="s">
        <v>299</v>
      </c>
      <c r="AE75" s="22">
        <v>46022</v>
      </c>
      <c r="AF75" s="23" t="s">
        <v>718</v>
      </c>
    </row>
    <row r="76" spans="1:32" ht="55.5" customHeight="1" x14ac:dyDescent="0.25">
      <c r="A76" s="3">
        <v>2025</v>
      </c>
      <c r="B76" s="4">
        <v>45931</v>
      </c>
      <c r="C76" s="5">
        <v>46022</v>
      </c>
      <c r="D76" s="40" t="s">
        <v>81</v>
      </c>
      <c r="E76" s="6">
        <v>803</v>
      </c>
      <c r="F76" s="7" t="s">
        <v>449</v>
      </c>
      <c r="G76" s="7" t="s">
        <v>449</v>
      </c>
      <c r="H76" s="7" t="s">
        <v>275</v>
      </c>
      <c r="I76" s="7" t="s">
        <v>450</v>
      </c>
      <c r="J76" s="7" t="s">
        <v>445</v>
      </c>
      <c r="K76" s="13" t="s">
        <v>354</v>
      </c>
      <c r="L76" s="20" t="s">
        <v>92</v>
      </c>
      <c r="M76" s="18">
        <f>(5039+112.3+180.78+141.5+2084.66)*2</f>
        <v>15116.48</v>
      </c>
      <c r="N76" s="7" t="s">
        <v>716</v>
      </c>
      <c r="O76" s="19">
        <f>M76-(1504.7+370.27)*2</f>
        <v>11366.539999999999</v>
      </c>
      <c r="P76" s="13" t="s">
        <v>716</v>
      </c>
      <c r="Q76" s="20"/>
      <c r="R76" s="20"/>
      <c r="S76" s="21">
        <f t="shared" si="147"/>
        <v>69</v>
      </c>
      <c r="T76" s="21">
        <f t="shared" ref="T76:V76" si="160">1+T75</f>
        <v>69</v>
      </c>
      <c r="U76" s="21">
        <f t="shared" si="160"/>
        <v>69</v>
      </c>
      <c r="V76" s="21">
        <f t="shared" si="160"/>
        <v>69</v>
      </c>
      <c r="W76" s="20"/>
      <c r="X76" s="20"/>
      <c r="Y76" s="21">
        <f t="shared" ref="Y76" si="161">1+Y75</f>
        <v>69</v>
      </c>
      <c r="Z76" s="20"/>
      <c r="AA76" s="21"/>
      <c r="AB76" s="21">
        <f t="shared" ref="AB76" si="162">1+AB75</f>
        <v>69</v>
      </c>
      <c r="AC76" s="20"/>
      <c r="AD76" s="6" t="s">
        <v>299</v>
      </c>
      <c r="AE76" s="22">
        <v>46022</v>
      </c>
      <c r="AF76" s="23" t="s">
        <v>717</v>
      </c>
    </row>
    <row r="77" spans="1:32" ht="55.5" customHeight="1" x14ac:dyDescent="0.25">
      <c r="A77" s="3">
        <v>2025</v>
      </c>
      <c r="B77" s="4">
        <v>45931</v>
      </c>
      <c r="C77" s="5">
        <v>46022</v>
      </c>
      <c r="D77" s="40" t="s">
        <v>81</v>
      </c>
      <c r="E77" s="6">
        <v>614</v>
      </c>
      <c r="F77" s="7" t="s">
        <v>337</v>
      </c>
      <c r="G77" s="7" t="s">
        <v>337</v>
      </c>
      <c r="H77" s="7" t="s">
        <v>275</v>
      </c>
      <c r="I77" s="7" t="s">
        <v>451</v>
      </c>
      <c r="J77" s="7" t="s">
        <v>445</v>
      </c>
      <c r="K77" s="13" t="s">
        <v>289</v>
      </c>
      <c r="L77" s="20" t="s">
        <v>92</v>
      </c>
      <c r="M77" s="18">
        <f>(4752.83+112.3+180.78+133.5+1966.31)*2</f>
        <v>14291.439999999999</v>
      </c>
      <c r="N77" s="7" t="s">
        <v>716</v>
      </c>
      <c r="O77" s="19">
        <f>M77-(667.84+242.7)*2</f>
        <v>12470.359999999999</v>
      </c>
      <c r="P77" s="13" t="s">
        <v>716</v>
      </c>
      <c r="Q77" s="20"/>
      <c r="R77" s="20"/>
      <c r="S77" s="21">
        <f t="shared" si="147"/>
        <v>70</v>
      </c>
      <c r="T77" s="21">
        <f t="shared" ref="T77:V77" si="163">1+T76</f>
        <v>70</v>
      </c>
      <c r="U77" s="21">
        <f t="shared" si="163"/>
        <v>70</v>
      </c>
      <c r="V77" s="21">
        <f t="shared" si="163"/>
        <v>70</v>
      </c>
      <c r="W77" s="20"/>
      <c r="X77" s="20"/>
      <c r="Y77" s="21">
        <f t="shared" ref="Y77" si="164">1+Y76</f>
        <v>70</v>
      </c>
      <c r="Z77" s="20"/>
      <c r="AA77" s="21"/>
      <c r="AB77" s="21">
        <f t="shared" ref="AB77" si="165">1+AB76</f>
        <v>70</v>
      </c>
      <c r="AC77" s="20"/>
      <c r="AD77" s="6" t="s">
        <v>299</v>
      </c>
      <c r="AE77" s="22">
        <v>46022</v>
      </c>
      <c r="AF77" s="23" t="s">
        <v>718</v>
      </c>
    </row>
    <row r="78" spans="1:32" ht="55.5" customHeight="1" x14ac:dyDescent="0.25">
      <c r="A78" s="3">
        <v>2025</v>
      </c>
      <c r="B78" s="4">
        <v>45931</v>
      </c>
      <c r="C78" s="5">
        <v>46022</v>
      </c>
      <c r="D78" s="40" t="s">
        <v>81</v>
      </c>
      <c r="E78" s="6">
        <v>1405</v>
      </c>
      <c r="F78" s="7" t="s">
        <v>395</v>
      </c>
      <c r="G78" s="7" t="s">
        <v>395</v>
      </c>
      <c r="H78" s="7" t="s">
        <v>275</v>
      </c>
      <c r="I78" s="7" t="s">
        <v>452</v>
      </c>
      <c r="J78" s="7" t="s">
        <v>445</v>
      </c>
      <c r="K78" s="13" t="s">
        <v>453</v>
      </c>
      <c r="L78" s="20" t="s">
        <v>91</v>
      </c>
      <c r="M78" s="18">
        <f>(6036.5+112.3+180.78+170+2497.61)*2</f>
        <v>17994.38</v>
      </c>
      <c r="N78" s="7" t="s">
        <v>716</v>
      </c>
      <c r="O78" s="19">
        <f>M78-(1036.14+320.85)*2</f>
        <v>15280.400000000001</v>
      </c>
      <c r="P78" s="13" t="s">
        <v>716</v>
      </c>
      <c r="Q78" s="20"/>
      <c r="R78" s="20"/>
      <c r="S78" s="21">
        <f t="shared" si="147"/>
        <v>71</v>
      </c>
      <c r="T78" s="21">
        <f t="shared" ref="T78:V78" si="166">1+T77</f>
        <v>71</v>
      </c>
      <c r="U78" s="21">
        <f t="shared" si="166"/>
        <v>71</v>
      </c>
      <c r="V78" s="21">
        <f t="shared" si="166"/>
        <v>71</v>
      </c>
      <c r="W78" s="20"/>
      <c r="X78" s="20"/>
      <c r="Y78" s="21">
        <f t="shared" ref="Y78" si="167">1+Y77</f>
        <v>71</v>
      </c>
      <c r="Z78" s="20"/>
      <c r="AA78" s="21"/>
      <c r="AB78" s="21">
        <f t="shared" ref="AB78" si="168">1+AB77</f>
        <v>71</v>
      </c>
      <c r="AC78" s="20"/>
      <c r="AD78" s="6" t="s">
        <v>299</v>
      </c>
      <c r="AE78" s="22">
        <v>46022</v>
      </c>
      <c r="AF78" s="23" t="s">
        <v>717</v>
      </c>
    </row>
    <row r="79" spans="1:32" ht="55.5" customHeight="1" x14ac:dyDescent="0.25">
      <c r="A79" s="3">
        <v>2025</v>
      </c>
      <c r="B79" s="4">
        <v>45931</v>
      </c>
      <c r="C79" s="5">
        <v>46022</v>
      </c>
      <c r="D79" s="40" t="s">
        <v>81</v>
      </c>
      <c r="E79" s="6">
        <v>1002</v>
      </c>
      <c r="F79" s="7" t="s">
        <v>454</v>
      </c>
      <c r="G79" s="7" t="s">
        <v>361</v>
      </c>
      <c r="H79" s="7" t="s">
        <v>212</v>
      </c>
      <c r="I79" s="7" t="s">
        <v>455</v>
      </c>
      <c r="J79" s="7" t="s">
        <v>456</v>
      </c>
      <c r="K79" s="13" t="s">
        <v>457</v>
      </c>
      <c r="L79" s="20" t="s">
        <v>92</v>
      </c>
      <c r="M79" s="18">
        <f>(5394.61+112.3+180.78+151.5+2231.77)*2</f>
        <v>16141.919999999998</v>
      </c>
      <c r="N79" s="7" t="s">
        <v>716</v>
      </c>
      <c r="O79" s="19">
        <f>M79-(1274.56+354.95)*2</f>
        <v>12882.899999999998</v>
      </c>
      <c r="P79" s="13" t="s">
        <v>716</v>
      </c>
      <c r="Q79" s="20"/>
      <c r="R79" s="20"/>
      <c r="S79" s="21">
        <f t="shared" si="147"/>
        <v>72</v>
      </c>
      <c r="T79" s="21">
        <f t="shared" ref="T79:V79" si="169">1+T78</f>
        <v>72</v>
      </c>
      <c r="U79" s="21">
        <f t="shared" si="169"/>
        <v>72</v>
      </c>
      <c r="V79" s="21">
        <f t="shared" si="169"/>
        <v>72</v>
      </c>
      <c r="W79" s="20"/>
      <c r="X79" s="20"/>
      <c r="Y79" s="21">
        <f t="shared" ref="Y79" si="170">1+Y78</f>
        <v>72</v>
      </c>
      <c r="Z79" s="20"/>
      <c r="AA79" s="21"/>
      <c r="AB79" s="21">
        <f t="shared" ref="AB79" si="171">1+AB78</f>
        <v>72</v>
      </c>
      <c r="AC79" s="20"/>
      <c r="AD79" s="6" t="s">
        <v>299</v>
      </c>
      <c r="AE79" s="22">
        <v>46022</v>
      </c>
      <c r="AF79" s="23" t="s">
        <v>718</v>
      </c>
    </row>
    <row r="80" spans="1:32" ht="55.5" customHeight="1" x14ac:dyDescent="0.25">
      <c r="A80" s="3">
        <v>2025</v>
      </c>
      <c r="B80" s="4">
        <v>45931</v>
      </c>
      <c r="C80" s="5">
        <v>46022</v>
      </c>
      <c r="D80" s="40" t="s">
        <v>81</v>
      </c>
      <c r="E80" s="6">
        <v>404</v>
      </c>
      <c r="F80" s="7" t="s">
        <v>379</v>
      </c>
      <c r="G80" s="7" t="s">
        <v>379</v>
      </c>
      <c r="H80" s="7" t="s">
        <v>291</v>
      </c>
      <c r="I80" s="7" t="s">
        <v>458</v>
      </c>
      <c r="J80" s="7" t="s">
        <v>459</v>
      </c>
      <c r="K80" s="13" t="s">
        <v>460</v>
      </c>
      <c r="L80" s="20" t="s">
        <v>91</v>
      </c>
      <c r="M80" s="18">
        <f>(4466.68+112.3+180.78+125.5+1847.91)*2</f>
        <v>13466.34</v>
      </c>
      <c r="N80" s="7" t="s">
        <v>716</v>
      </c>
      <c r="O80" s="19">
        <f>M80-(593.91+218.94)*2</f>
        <v>11840.64</v>
      </c>
      <c r="P80" s="13" t="s">
        <v>716</v>
      </c>
      <c r="Q80" s="20"/>
      <c r="R80" s="20"/>
      <c r="S80" s="21">
        <f t="shared" si="147"/>
        <v>73</v>
      </c>
      <c r="T80" s="21">
        <f t="shared" ref="T80:V80" si="172">1+T79</f>
        <v>73</v>
      </c>
      <c r="U80" s="21">
        <f t="shared" si="172"/>
        <v>73</v>
      </c>
      <c r="V80" s="21">
        <f t="shared" si="172"/>
        <v>73</v>
      </c>
      <c r="W80" s="20"/>
      <c r="X80" s="20"/>
      <c r="Y80" s="21">
        <f t="shared" ref="Y80" si="173">1+Y79</f>
        <v>73</v>
      </c>
      <c r="Z80" s="20"/>
      <c r="AA80" s="21"/>
      <c r="AB80" s="21">
        <f t="shared" ref="AB80" si="174">1+AB79</f>
        <v>73</v>
      </c>
      <c r="AC80" s="20"/>
      <c r="AD80" s="6" t="s">
        <v>299</v>
      </c>
      <c r="AE80" s="22">
        <v>46022</v>
      </c>
      <c r="AF80" s="23" t="s">
        <v>717</v>
      </c>
    </row>
    <row r="81" spans="1:32" ht="55.5" customHeight="1" x14ac:dyDescent="0.25">
      <c r="A81" s="3">
        <v>2025</v>
      </c>
      <c r="B81" s="4">
        <v>45931</v>
      </c>
      <c r="C81" s="5">
        <v>46022</v>
      </c>
      <c r="D81" s="40" t="s">
        <v>81</v>
      </c>
      <c r="E81" s="6">
        <v>704</v>
      </c>
      <c r="F81" s="7" t="s">
        <v>391</v>
      </c>
      <c r="G81" s="7" t="s">
        <v>391</v>
      </c>
      <c r="H81" s="7" t="s">
        <v>243</v>
      </c>
      <c r="I81" s="7" t="s">
        <v>461</v>
      </c>
      <c r="J81" s="7" t="s">
        <v>382</v>
      </c>
      <c r="K81" s="13" t="s">
        <v>462</v>
      </c>
      <c r="L81" s="20" t="s">
        <v>91</v>
      </c>
      <c r="M81" s="18">
        <f>(4895.91+112.3+180.78+137.5+2025.47)*2</f>
        <v>14703.92</v>
      </c>
      <c r="N81" s="7" t="s">
        <v>716</v>
      </c>
      <c r="O81" s="19">
        <f>M81-(704.8+252.34)*2</f>
        <v>12789.64</v>
      </c>
      <c r="P81" s="13" t="s">
        <v>716</v>
      </c>
      <c r="Q81" s="20"/>
      <c r="R81" s="20"/>
      <c r="S81" s="21">
        <f t="shared" si="147"/>
        <v>74</v>
      </c>
      <c r="T81" s="21">
        <f t="shared" ref="T81:V81" si="175">1+T80</f>
        <v>74</v>
      </c>
      <c r="U81" s="21">
        <f t="shared" si="175"/>
        <v>74</v>
      </c>
      <c r="V81" s="21">
        <f t="shared" si="175"/>
        <v>74</v>
      </c>
      <c r="W81" s="20"/>
      <c r="X81" s="20"/>
      <c r="Y81" s="21">
        <f t="shared" ref="Y81" si="176">1+Y80</f>
        <v>74</v>
      </c>
      <c r="Z81" s="20"/>
      <c r="AA81" s="21"/>
      <c r="AB81" s="21">
        <f t="shared" ref="AB81" si="177">1+AB80</f>
        <v>74</v>
      </c>
      <c r="AC81" s="20"/>
      <c r="AD81" s="6" t="s">
        <v>299</v>
      </c>
      <c r="AE81" s="22">
        <v>46022</v>
      </c>
      <c r="AF81" s="23" t="s">
        <v>718</v>
      </c>
    </row>
    <row r="82" spans="1:32" ht="55.5" customHeight="1" x14ac:dyDescent="0.25">
      <c r="A82" s="3">
        <v>2025</v>
      </c>
      <c r="B82" s="4">
        <v>45931</v>
      </c>
      <c r="C82" s="5">
        <v>46022</v>
      </c>
      <c r="D82" s="40" t="s">
        <v>81</v>
      </c>
      <c r="E82" s="6">
        <v>609</v>
      </c>
      <c r="F82" s="7" t="s">
        <v>463</v>
      </c>
      <c r="G82" s="7" t="s">
        <v>463</v>
      </c>
      <c r="H82" s="7" t="s">
        <v>243</v>
      </c>
      <c r="I82" s="7" t="s">
        <v>464</v>
      </c>
      <c r="J82" s="7" t="s">
        <v>459</v>
      </c>
      <c r="K82" s="13" t="s">
        <v>465</v>
      </c>
      <c r="L82" s="20" t="s">
        <v>92</v>
      </c>
      <c r="M82" s="18">
        <f>(4752.83+112.3+180.78+133.5+1966.31)*2</f>
        <v>14291.439999999999</v>
      </c>
      <c r="N82" s="7" t="s">
        <v>716</v>
      </c>
      <c r="O82" s="19">
        <f>M82-(1025.04+297.73)*2</f>
        <v>11645.899999999998</v>
      </c>
      <c r="P82" s="13" t="s">
        <v>716</v>
      </c>
      <c r="Q82" s="20"/>
      <c r="R82" s="20"/>
      <c r="S82" s="21">
        <f t="shared" si="147"/>
        <v>75</v>
      </c>
      <c r="T82" s="21">
        <f t="shared" ref="T82:V82" si="178">1+T81</f>
        <v>75</v>
      </c>
      <c r="U82" s="21">
        <f t="shared" si="178"/>
        <v>75</v>
      </c>
      <c r="V82" s="21">
        <f t="shared" si="178"/>
        <v>75</v>
      </c>
      <c r="W82" s="20"/>
      <c r="X82" s="20"/>
      <c r="Y82" s="21">
        <f t="shared" ref="Y82" si="179">1+Y81</f>
        <v>75</v>
      </c>
      <c r="Z82" s="20"/>
      <c r="AA82" s="21"/>
      <c r="AB82" s="21">
        <f t="shared" ref="AB82" si="180">1+AB81</f>
        <v>75</v>
      </c>
      <c r="AC82" s="20"/>
      <c r="AD82" s="6" t="s">
        <v>299</v>
      </c>
      <c r="AE82" s="22">
        <v>46022</v>
      </c>
      <c r="AF82" s="23" t="s">
        <v>717</v>
      </c>
    </row>
    <row r="83" spans="1:32" ht="55.5" customHeight="1" x14ac:dyDescent="0.25">
      <c r="A83" s="3">
        <v>2025</v>
      </c>
      <c r="B83" s="4">
        <v>45931</v>
      </c>
      <c r="C83" s="5">
        <v>46022</v>
      </c>
      <c r="D83" s="40" t="s">
        <v>81</v>
      </c>
      <c r="E83" s="6">
        <v>1201</v>
      </c>
      <c r="F83" s="7" t="s">
        <v>322</v>
      </c>
      <c r="G83" s="7" t="s">
        <v>322</v>
      </c>
      <c r="H83" s="7" t="s">
        <v>243</v>
      </c>
      <c r="I83" s="7" t="s">
        <v>466</v>
      </c>
      <c r="J83" s="7" t="s">
        <v>467</v>
      </c>
      <c r="K83" s="13" t="s">
        <v>468</v>
      </c>
      <c r="L83" s="20" t="s">
        <v>91</v>
      </c>
      <c r="M83" s="18">
        <f>(5725.05+112.3+180.78+161+2368.56)*2</f>
        <v>17095.38</v>
      </c>
      <c r="N83" s="7" t="s">
        <v>716</v>
      </c>
      <c r="O83" s="19">
        <f>M83-(1821.72+438.45)*2</f>
        <v>12575.04</v>
      </c>
      <c r="P83" s="13" t="s">
        <v>716</v>
      </c>
      <c r="Q83" s="20"/>
      <c r="R83" s="20"/>
      <c r="S83" s="21">
        <f t="shared" si="147"/>
        <v>76</v>
      </c>
      <c r="T83" s="21">
        <f t="shared" ref="T83:V83" si="181">1+T82</f>
        <v>76</v>
      </c>
      <c r="U83" s="21">
        <f t="shared" si="181"/>
        <v>76</v>
      </c>
      <c r="V83" s="21">
        <f t="shared" si="181"/>
        <v>76</v>
      </c>
      <c r="W83" s="20"/>
      <c r="X83" s="20"/>
      <c r="Y83" s="21">
        <f t="shared" ref="Y83" si="182">1+Y82</f>
        <v>76</v>
      </c>
      <c r="Z83" s="20"/>
      <c r="AA83" s="21"/>
      <c r="AB83" s="21">
        <f t="shared" ref="AB83" si="183">1+AB82</f>
        <v>76</v>
      </c>
      <c r="AC83" s="20"/>
      <c r="AD83" s="6" t="s">
        <v>299</v>
      </c>
      <c r="AE83" s="22">
        <v>46022</v>
      </c>
      <c r="AF83" s="23" t="s">
        <v>718</v>
      </c>
    </row>
    <row r="84" spans="1:32" ht="55.5" customHeight="1" x14ac:dyDescent="0.25">
      <c r="A84" s="3">
        <v>2025</v>
      </c>
      <c r="B84" s="4">
        <v>45931</v>
      </c>
      <c r="C84" s="5">
        <v>46022</v>
      </c>
      <c r="D84" s="40" t="s">
        <v>81</v>
      </c>
      <c r="E84" s="6">
        <v>911</v>
      </c>
      <c r="F84" s="7" t="s">
        <v>369</v>
      </c>
      <c r="G84" s="7" t="s">
        <v>369</v>
      </c>
      <c r="H84" s="7" t="s">
        <v>275</v>
      </c>
      <c r="I84" s="7" t="s">
        <v>469</v>
      </c>
      <c r="J84" s="7" t="s">
        <v>467</v>
      </c>
      <c r="K84" s="13" t="s">
        <v>470</v>
      </c>
      <c r="L84" s="20" t="s">
        <v>92</v>
      </c>
      <c r="M84" s="18">
        <f>(5251.54+112.3+180.78+147.5+2172.57)*2</f>
        <v>15729.380000000001</v>
      </c>
      <c r="N84" s="7" t="s">
        <v>716</v>
      </c>
      <c r="O84" s="19">
        <f>M84-(1208.26+338.11)*2</f>
        <v>12636.640000000001</v>
      </c>
      <c r="P84" s="13" t="s">
        <v>716</v>
      </c>
      <c r="Q84" s="20"/>
      <c r="R84" s="20"/>
      <c r="S84" s="21">
        <f t="shared" si="147"/>
        <v>77</v>
      </c>
      <c r="T84" s="21">
        <f t="shared" ref="T84:V84" si="184">1+T83</f>
        <v>77</v>
      </c>
      <c r="U84" s="21">
        <f t="shared" si="184"/>
        <v>77</v>
      </c>
      <c r="V84" s="21">
        <f t="shared" si="184"/>
        <v>77</v>
      </c>
      <c r="W84" s="20"/>
      <c r="X84" s="20"/>
      <c r="Y84" s="21">
        <f t="shared" ref="Y84" si="185">1+Y83</f>
        <v>77</v>
      </c>
      <c r="Z84" s="20"/>
      <c r="AA84" s="21"/>
      <c r="AB84" s="21">
        <f t="shared" ref="AB84" si="186">1+AB83</f>
        <v>77</v>
      </c>
      <c r="AC84" s="20"/>
      <c r="AD84" s="6" t="s">
        <v>299</v>
      </c>
      <c r="AE84" s="22">
        <v>46022</v>
      </c>
      <c r="AF84" s="23" t="s">
        <v>717</v>
      </c>
    </row>
    <row r="85" spans="1:32" ht="55.5" customHeight="1" x14ac:dyDescent="0.25">
      <c r="A85" s="3">
        <v>2025</v>
      </c>
      <c r="B85" s="4">
        <v>45931</v>
      </c>
      <c r="C85" s="5">
        <v>46022</v>
      </c>
      <c r="D85" s="40" t="s">
        <v>81</v>
      </c>
      <c r="E85" s="6">
        <v>907</v>
      </c>
      <c r="F85" s="7" t="s">
        <v>471</v>
      </c>
      <c r="G85" s="7" t="s">
        <v>471</v>
      </c>
      <c r="H85" s="7" t="s">
        <v>291</v>
      </c>
      <c r="I85" s="7" t="s">
        <v>472</v>
      </c>
      <c r="J85" s="7" t="s">
        <v>467</v>
      </c>
      <c r="K85" s="13" t="s">
        <v>465</v>
      </c>
      <c r="L85" s="20" t="s">
        <v>91</v>
      </c>
      <c r="M85" s="18">
        <f>(5251.54+112.3+180.78+147.5+2172.57)*2</f>
        <v>15729.380000000001</v>
      </c>
      <c r="N85" s="7" t="s">
        <v>716</v>
      </c>
      <c r="O85" s="19">
        <f>M85-(796.68+288.18)*2</f>
        <v>13559.660000000002</v>
      </c>
      <c r="P85" s="13" t="s">
        <v>716</v>
      </c>
      <c r="Q85" s="20"/>
      <c r="R85" s="20"/>
      <c r="S85" s="21">
        <f t="shared" si="147"/>
        <v>78</v>
      </c>
      <c r="T85" s="21">
        <f t="shared" ref="T85:V85" si="187">1+T84</f>
        <v>78</v>
      </c>
      <c r="U85" s="21">
        <f t="shared" si="187"/>
        <v>78</v>
      </c>
      <c r="V85" s="21">
        <f t="shared" si="187"/>
        <v>78</v>
      </c>
      <c r="W85" s="20"/>
      <c r="X85" s="20"/>
      <c r="Y85" s="21">
        <f t="shared" ref="Y85" si="188">1+Y84</f>
        <v>78</v>
      </c>
      <c r="Z85" s="20"/>
      <c r="AA85" s="21"/>
      <c r="AB85" s="21">
        <f t="shared" ref="AB85" si="189">1+AB84</f>
        <v>78</v>
      </c>
      <c r="AC85" s="20"/>
      <c r="AD85" s="6" t="s">
        <v>299</v>
      </c>
      <c r="AE85" s="22">
        <v>46022</v>
      </c>
      <c r="AF85" s="23" t="s">
        <v>718</v>
      </c>
    </row>
    <row r="86" spans="1:32" ht="55.5" customHeight="1" x14ac:dyDescent="0.25">
      <c r="A86" s="3">
        <v>2025</v>
      </c>
      <c r="B86" s="4">
        <v>45931</v>
      </c>
      <c r="C86" s="5">
        <v>46022</v>
      </c>
      <c r="D86" s="40" t="s">
        <v>81</v>
      </c>
      <c r="E86" s="6">
        <v>1201</v>
      </c>
      <c r="F86" s="7" t="s">
        <v>322</v>
      </c>
      <c r="G86" s="7" t="s">
        <v>322</v>
      </c>
      <c r="H86" s="7" t="s">
        <v>299</v>
      </c>
      <c r="I86" s="7" t="s">
        <v>473</v>
      </c>
      <c r="J86" s="7" t="s">
        <v>467</v>
      </c>
      <c r="K86" s="13" t="s">
        <v>465</v>
      </c>
      <c r="L86" s="20" t="s">
        <v>91</v>
      </c>
      <c r="M86" s="18">
        <f>(5725.05+112.3+180.78+161+2368.56)*2</f>
        <v>17095.38</v>
      </c>
      <c r="N86" s="7" t="s">
        <v>716</v>
      </c>
      <c r="O86" s="19">
        <f>M86-(1821.72+425.67)*2</f>
        <v>12600.600000000002</v>
      </c>
      <c r="P86" s="13" t="s">
        <v>716</v>
      </c>
      <c r="Q86" s="20"/>
      <c r="R86" s="20"/>
      <c r="S86" s="21">
        <f t="shared" si="147"/>
        <v>79</v>
      </c>
      <c r="T86" s="21">
        <f t="shared" ref="T86:V86" si="190">1+T85</f>
        <v>79</v>
      </c>
      <c r="U86" s="21">
        <f t="shared" si="190"/>
        <v>79</v>
      </c>
      <c r="V86" s="21">
        <f t="shared" si="190"/>
        <v>79</v>
      </c>
      <c r="W86" s="20"/>
      <c r="X86" s="20"/>
      <c r="Y86" s="21">
        <f t="shared" ref="Y86" si="191">1+Y85</f>
        <v>79</v>
      </c>
      <c r="Z86" s="20"/>
      <c r="AA86" s="21"/>
      <c r="AB86" s="21">
        <f t="shared" ref="AB86" si="192">1+AB85</f>
        <v>79</v>
      </c>
      <c r="AC86" s="20"/>
      <c r="AD86" s="6" t="s">
        <v>299</v>
      </c>
      <c r="AE86" s="22">
        <v>46022</v>
      </c>
      <c r="AF86" s="23" t="s">
        <v>717</v>
      </c>
    </row>
    <row r="87" spans="1:32" ht="55.5" customHeight="1" x14ac:dyDescent="0.25">
      <c r="A87" s="3">
        <v>2025</v>
      </c>
      <c r="B87" s="4">
        <v>45931</v>
      </c>
      <c r="C87" s="5">
        <v>46022</v>
      </c>
      <c r="D87" s="40" t="s">
        <v>81</v>
      </c>
      <c r="E87" s="6">
        <v>1007</v>
      </c>
      <c r="F87" s="7" t="s">
        <v>326</v>
      </c>
      <c r="G87" s="7" t="s">
        <v>326</v>
      </c>
      <c r="H87" s="7" t="s">
        <v>291</v>
      </c>
      <c r="I87" s="7" t="s">
        <v>474</v>
      </c>
      <c r="J87" s="7" t="s">
        <v>475</v>
      </c>
      <c r="K87" s="13" t="s">
        <v>468</v>
      </c>
      <c r="L87" s="20" t="s">
        <v>91</v>
      </c>
      <c r="M87" s="18">
        <f>(5394.61+112.3+180.78+151.5+2231.77)*2</f>
        <v>16141.919999999998</v>
      </c>
      <c r="N87" s="7" t="s">
        <v>716</v>
      </c>
      <c r="O87" s="19">
        <f>M87-(838.29+295.32)*2</f>
        <v>13874.699999999999</v>
      </c>
      <c r="P87" s="13" t="s">
        <v>716</v>
      </c>
      <c r="Q87" s="20"/>
      <c r="R87" s="20"/>
      <c r="S87" s="21">
        <v>80</v>
      </c>
      <c r="T87" s="21">
        <v>80</v>
      </c>
      <c r="U87" s="21">
        <v>80</v>
      </c>
      <c r="V87" s="21">
        <v>80</v>
      </c>
      <c r="W87" s="20"/>
      <c r="X87" s="20"/>
      <c r="Y87" s="21">
        <v>80</v>
      </c>
      <c r="Z87" s="20"/>
      <c r="AA87" s="21"/>
      <c r="AB87" s="21">
        <v>80</v>
      </c>
      <c r="AC87" s="20"/>
      <c r="AD87" s="6" t="s">
        <v>299</v>
      </c>
      <c r="AE87" s="22">
        <v>46022</v>
      </c>
      <c r="AF87" s="23" t="s">
        <v>718</v>
      </c>
    </row>
    <row r="88" spans="1:32" ht="55.5" customHeight="1" x14ac:dyDescent="0.25">
      <c r="A88" s="3">
        <v>2025</v>
      </c>
      <c r="B88" s="4">
        <v>45931</v>
      </c>
      <c r="C88" s="5">
        <v>46022</v>
      </c>
      <c r="D88" s="40" t="s">
        <v>81</v>
      </c>
      <c r="E88" s="6">
        <v>301</v>
      </c>
      <c r="F88" s="7" t="s">
        <v>330</v>
      </c>
      <c r="G88" s="7" t="s">
        <v>331</v>
      </c>
      <c r="H88" s="7" t="s">
        <v>299</v>
      </c>
      <c r="I88" s="7" t="s">
        <v>476</v>
      </c>
      <c r="J88" s="7" t="s">
        <v>475</v>
      </c>
      <c r="K88" s="13" t="s">
        <v>477</v>
      </c>
      <c r="L88" s="20" t="s">
        <v>91</v>
      </c>
      <c r="M88" s="18">
        <f>(4323.58+112.3+180.78+121.5+1788.73)*2</f>
        <v>13053.779999999999</v>
      </c>
      <c r="N88" s="7" t="s">
        <v>716</v>
      </c>
      <c r="O88" s="19">
        <f>M88-(559.89+211.8)*2</f>
        <v>11510.399999999998</v>
      </c>
      <c r="P88" s="13" t="s">
        <v>716</v>
      </c>
      <c r="Q88" s="20"/>
      <c r="R88" s="20"/>
      <c r="S88" s="21">
        <f t="shared" ref="S88:S95" si="193">1+S87</f>
        <v>81</v>
      </c>
      <c r="T88" s="21">
        <f t="shared" ref="T88:V88" si="194">1+T87</f>
        <v>81</v>
      </c>
      <c r="U88" s="21">
        <f t="shared" si="194"/>
        <v>81</v>
      </c>
      <c r="V88" s="21">
        <f t="shared" si="194"/>
        <v>81</v>
      </c>
      <c r="W88" s="20"/>
      <c r="X88" s="20"/>
      <c r="Y88" s="21">
        <f t="shared" ref="Y88" si="195">1+Y87</f>
        <v>81</v>
      </c>
      <c r="Z88" s="20"/>
      <c r="AA88" s="21"/>
      <c r="AB88" s="21">
        <f t="shared" ref="AB88" si="196">1+AB87</f>
        <v>81</v>
      </c>
      <c r="AC88" s="20"/>
      <c r="AD88" s="6" t="s">
        <v>299</v>
      </c>
      <c r="AE88" s="22">
        <v>46022</v>
      </c>
      <c r="AF88" s="23" t="s">
        <v>717</v>
      </c>
    </row>
    <row r="89" spans="1:32" ht="55.5" customHeight="1" x14ac:dyDescent="0.25">
      <c r="A89" s="3">
        <v>2025</v>
      </c>
      <c r="B89" s="4">
        <v>45931</v>
      </c>
      <c r="C89" s="5">
        <v>46022</v>
      </c>
      <c r="D89" s="40" t="s">
        <v>81</v>
      </c>
      <c r="E89" s="6">
        <v>702</v>
      </c>
      <c r="F89" s="7" t="s">
        <v>478</v>
      </c>
      <c r="G89" s="7" t="s">
        <v>478</v>
      </c>
      <c r="H89" s="7" t="s">
        <v>243</v>
      </c>
      <c r="I89" s="7" t="s">
        <v>479</v>
      </c>
      <c r="J89" s="7" t="s">
        <v>475</v>
      </c>
      <c r="K89" s="13" t="s">
        <v>429</v>
      </c>
      <c r="L89" s="20" t="s">
        <v>92</v>
      </c>
      <c r="M89" s="18">
        <f>(4895.91+112.3+180.78+137.5+2025.47)*2</f>
        <v>14703.92</v>
      </c>
      <c r="N89" s="7" t="s">
        <v>716</v>
      </c>
      <c r="O89" s="19">
        <f>M89-(1070.7+305.09)*2</f>
        <v>11952.34</v>
      </c>
      <c r="P89" s="13" t="s">
        <v>716</v>
      </c>
      <c r="Q89" s="20"/>
      <c r="R89" s="20"/>
      <c r="S89" s="21">
        <f t="shared" si="193"/>
        <v>82</v>
      </c>
      <c r="T89" s="21">
        <f t="shared" ref="T89:V89" si="197">1+T88</f>
        <v>82</v>
      </c>
      <c r="U89" s="21">
        <f t="shared" si="197"/>
        <v>82</v>
      </c>
      <c r="V89" s="21">
        <f t="shared" si="197"/>
        <v>82</v>
      </c>
      <c r="W89" s="20"/>
      <c r="X89" s="20"/>
      <c r="Y89" s="21">
        <f t="shared" ref="Y89" si="198">1+Y88</f>
        <v>82</v>
      </c>
      <c r="Z89" s="20"/>
      <c r="AA89" s="21"/>
      <c r="AB89" s="21">
        <f t="shared" ref="AB89" si="199">1+AB88</f>
        <v>82</v>
      </c>
      <c r="AC89" s="20"/>
      <c r="AD89" s="6" t="s">
        <v>299</v>
      </c>
      <c r="AE89" s="22">
        <v>46022</v>
      </c>
      <c r="AF89" s="23" t="s">
        <v>718</v>
      </c>
    </row>
    <row r="90" spans="1:32" ht="55.5" customHeight="1" x14ac:dyDescent="0.25">
      <c r="A90" s="3">
        <v>2025</v>
      </c>
      <c r="B90" s="4">
        <v>45931</v>
      </c>
      <c r="C90" s="5">
        <v>46022</v>
      </c>
      <c r="D90" s="40" t="s">
        <v>81</v>
      </c>
      <c r="E90" s="6">
        <v>613</v>
      </c>
      <c r="F90" s="7" t="s">
        <v>480</v>
      </c>
      <c r="G90" s="7" t="s">
        <v>480</v>
      </c>
      <c r="H90" s="7" t="s">
        <v>212</v>
      </c>
      <c r="I90" s="7" t="s">
        <v>481</v>
      </c>
      <c r="J90" s="7" t="s">
        <v>482</v>
      </c>
      <c r="K90" s="13" t="s">
        <v>483</v>
      </c>
      <c r="L90" s="20" t="s">
        <v>91</v>
      </c>
      <c r="M90" s="18">
        <f>(4752.83+112.3+180.78+133.5+1966.31)*2</f>
        <v>14291.439999999999</v>
      </c>
      <c r="N90" s="7" t="s">
        <v>716</v>
      </c>
      <c r="O90" s="19">
        <f>M90-(1015.38+293.92)*2</f>
        <v>11672.839999999998</v>
      </c>
      <c r="P90" s="13" t="s">
        <v>716</v>
      </c>
      <c r="Q90" s="20"/>
      <c r="R90" s="20"/>
      <c r="S90" s="21">
        <f t="shared" si="193"/>
        <v>83</v>
      </c>
      <c r="T90" s="21">
        <f t="shared" ref="T90:V90" si="200">1+T89</f>
        <v>83</v>
      </c>
      <c r="U90" s="21">
        <f t="shared" si="200"/>
        <v>83</v>
      </c>
      <c r="V90" s="21">
        <f t="shared" si="200"/>
        <v>83</v>
      </c>
      <c r="W90" s="20"/>
      <c r="X90" s="20"/>
      <c r="Y90" s="21">
        <f t="shared" ref="Y90" si="201">1+Y89</f>
        <v>83</v>
      </c>
      <c r="Z90" s="20"/>
      <c r="AA90" s="21"/>
      <c r="AB90" s="21">
        <f t="shared" ref="AB90" si="202">1+AB89</f>
        <v>83</v>
      </c>
      <c r="AC90" s="20"/>
      <c r="AD90" s="6" t="s">
        <v>299</v>
      </c>
      <c r="AE90" s="22">
        <v>46022</v>
      </c>
      <c r="AF90" s="23" t="s">
        <v>717</v>
      </c>
    </row>
    <row r="91" spans="1:32" ht="55.5" customHeight="1" x14ac:dyDescent="0.25">
      <c r="A91" s="3">
        <v>2025</v>
      </c>
      <c r="B91" s="4">
        <v>45931</v>
      </c>
      <c r="C91" s="5">
        <v>46022</v>
      </c>
      <c r="D91" s="40" t="s">
        <v>81</v>
      </c>
      <c r="E91" s="6">
        <v>1301</v>
      </c>
      <c r="F91" s="7" t="s">
        <v>352</v>
      </c>
      <c r="G91" s="7" t="s">
        <v>352</v>
      </c>
      <c r="H91" s="7" t="s">
        <v>275</v>
      </c>
      <c r="I91" s="7" t="s">
        <v>484</v>
      </c>
      <c r="J91" s="7" t="s">
        <v>485</v>
      </c>
      <c r="K91" s="13" t="s">
        <v>486</v>
      </c>
      <c r="L91" s="20" t="s">
        <v>91</v>
      </c>
      <c r="M91" s="18">
        <f>(5868.1+112.3+180.78+165+2427.78)*2</f>
        <v>17507.920000000002</v>
      </c>
      <c r="N91" s="7" t="s">
        <v>716</v>
      </c>
      <c r="O91" s="19">
        <f>M91-(984.18+305.77)*2</f>
        <v>14928.020000000002</v>
      </c>
      <c r="P91" s="13" t="s">
        <v>716</v>
      </c>
      <c r="Q91" s="20"/>
      <c r="R91" s="20"/>
      <c r="S91" s="21">
        <f t="shared" si="193"/>
        <v>84</v>
      </c>
      <c r="T91" s="21">
        <f t="shared" ref="T91:V91" si="203">1+T90</f>
        <v>84</v>
      </c>
      <c r="U91" s="21">
        <f t="shared" si="203"/>
        <v>84</v>
      </c>
      <c r="V91" s="21">
        <f t="shared" si="203"/>
        <v>84</v>
      </c>
      <c r="W91" s="20"/>
      <c r="X91" s="20"/>
      <c r="Y91" s="21">
        <f t="shared" ref="Y91" si="204">1+Y90</f>
        <v>84</v>
      </c>
      <c r="Z91" s="20"/>
      <c r="AA91" s="21"/>
      <c r="AB91" s="21">
        <f t="shared" ref="AB91" si="205">1+AB90</f>
        <v>84</v>
      </c>
      <c r="AC91" s="20"/>
      <c r="AD91" s="6" t="s">
        <v>299</v>
      </c>
      <c r="AE91" s="22">
        <v>46022</v>
      </c>
      <c r="AF91" s="23" t="s">
        <v>718</v>
      </c>
    </row>
    <row r="92" spans="1:32" ht="55.5" customHeight="1" x14ac:dyDescent="0.25">
      <c r="A92" s="3">
        <v>2025</v>
      </c>
      <c r="B92" s="4">
        <v>45931</v>
      </c>
      <c r="C92" s="5">
        <v>46022</v>
      </c>
      <c r="D92" s="40" t="s">
        <v>81</v>
      </c>
      <c r="E92" s="6">
        <v>402</v>
      </c>
      <c r="F92" s="7" t="s">
        <v>487</v>
      </c>
      <c r="G92" s="7" t="s">
        <v>487</v>
      </c>
      <c r="H92" s="7" t="s">
        <v>299</v>
      </c>
      <c r="I92" s="7" t="s">
        <v>488</v>
      </c>
      <c r="J92" s="7" t="s">
        <v>489</v>
      </c>
      <c r="K92" s="13" t="s">
        <v>490</v>
      </c>
      <c r="L92" s="20" t="s">
        <v>91</v>
      </c>
      <c r="M92" s="18">
        <f>(4466.68+112.3+180.78+125.5+1847.91)*2</f>
        <v>13466.34</v>
      </c>
      <c r="N92" s="7" t="s">
        <v>716</v>
      </c>
      <c r="O92" s="19">
        <f>M92-(593.91+218.94)*2</f>
        <v>11840.64</v>
      </c>
      <c r="P92" s="13" t="s">
        <v>716</v>
      </c>
      <c r="Q92" s="20"/>
      <c r="R92" s="20"/>
      <c r="S92" s="21">
        <f t="shared" si="193"/>
        <v>85</v>
      </c>
      <c r="T92" s="21">
        <f t="shared" ref="T92:V92" si="206">1+T91</f>
        <v>85</v>
      </c>
      <c r="U92" s="21">
        <f t="shared" si="206"/>
        <v>85</v>
      </c>
      <c r="V92" s="21">
        <f t="shared" si="206"/>
        <v>85</v>
      </c>
      <c r="W92" s="20"/>
      <c r="X92" s="20"/>
      <c r="Y92" s="21">
        <f t="shared" ref="Y92" si="207">1+Y91</f>
        <v>85</v>
      </c>
      <c r="Z92" s="20"/>
      <c r="AA92" s="21"/>
      <c r="AB92" s="21">
        <f t="shared" ref="AB92" si="208">1+AB91</f>
        <v>85</v>
      </c>
      <c r="AC92" s="20"/>
      <c r="AD92" s="6" t="s">
        <v>299</v>
      </c>
      <c r="AE92" s="22">
        <v>46022</v>
      </c>
      <c r="AF92" s="23" t="s">
        <v>717</v>
      </c>
    </row>
    <row r="93" spans="1:32" ht="55.5" customHeight="1" x14ac:dyDescent="0.25">
      <c r="A93" s="3">
        <v>2025</v>
      </c>
      <c r="B93" s="4">
        <v>45931</v>
      </c>
      <c r="C93" s="5">
        <v>46022</v>
      </c>
      <c r="D93" s="40" t="s">
        <v>81</v>
      </c>
      <c r="E93" s="6">
        <v>1201</v>
      </c>
      <c r="F93" s="7" t="s">
        <v>491</v>
      </c>
      <c r="G93" s="7" t="s">
        <v>322</v>
      </c>
      <c r="H93" s="7" t="s">
        <v>299</v>
      </c>
      <c r="I93" s="7" t="s">
        <v>492</v>
      </c>
      <c r="J93" s="7" t="s">
        <v>493</v>
      </c>
      <c r="K93" s="13" t="s">
        <v>465</v>
      </c>
      <c r="L93" s="20" t="s">
        <v>92</v>
      </c>
      <c r="M93" s="18">
        <f>(5725.05+112.3+180.78+161+2368.56)*2</f>
        <v>17095.38</v>
      </c>
      <c r="N93" s="7" t="s">
        <v>716</v>
      </c>
      <c r="O93" s="19">
        <f>M93-(1821.72+418.97)*2</f>
        <v>12614</v>
      </c>
      <c r="P93" s="13" t="s">
        <v>716</v>
      </c>
      <c r="Q93" s="20"/>
      <c r="R93" s="20"/>
      <c r="S93" s="21">
        <f t="shared" si="193"/>
        <v>86</v>
      </c>
      <c r="T93" s="21">
        <f t="shared" ref="T93:V93" si="209">1+T92</f>
        <v>86</v>
      </c>
      <c r="U93" s="21">
        <f t="shared" si="209"/>
        <v>86</v>
      </c>
      <c r="V93" s="21">
        <f t="shared" si="209"/>
        <v>86</v>
      </c>
      <c r="W93" s="20"/>
      <c r="X93" s="20"/>
      <c r="Y93" s="21">
        <f t="shared" ref="Y93" si="210">1+Y92</f>
        <v>86</v>
      </c>
      <c r="Z93" s="20"/>
      <c r="AA93" s="21"/>
      <c r="AB93" s="21">
        <f t="shared" ref="AB93" si="211">1+AB92</f>
        <v>86</v>
      </c>
      <c r="AC93" s="20"/>
      <c r="AD93" s="6" t="s">
        <v>299</v>
      </c>
      <c r="AE93" s="22">
        <v>46022</v>
      </c>
      <c r="AF93" s="23" t="s">
        <v>718</v>
      </c>
    </row>
    <row r="94" spans="1:32" ht="55.5" customHeight="1" x14ac:dyDescent="0.25">
      <c r="A94" s="3">
        <v>2025</v>
      </c>
      <c r="B94" s="4">
        <v>45931</v>
      </c>
      <c r="C94" s="5">
        <v>46022</v>
      </c>
      <c r="D94" s="40" t="s">
        <v>81</v>
      </c>
      <c r="E94" s="6">
        <v>609</v>
      </c>
      <c r="F94" s="7" t="s">
        <v>494</v>
      </c>
      <c r="G94" s="7" t="s">
        <v>463</v>
      </c>
      <c r="H94" s="7" t="s">
        <v>299</v>
      </c>
      <c r="I94" s="7" t="s">
        <v>495</v>
      </c>
      <c r="J94" s="7" t="s">
        <v>496</v>
      </c>
      <c r="K94" s="13" t="s">
        <v>497</v>
      </c>
      <c r="L94" s="20" t="s">
        <v>91</v>
      </c>
      <c r="M94" s="18">
        <f>(4752.83+112.3+180.78+133.5+1966.31)*2</f>
        <v>14291.439999999999</v>
      </c>
      <c r="N94" s="7" t="s">
        <v>716</v>
      </c>
      <c r="O94" s="19">
        <f>M94-(1015.38+296.41)*2</f>
        <v>11667.859999999999</v>
      </c>
      <c r="P94" s="13" t="s">
        <v>716</v>
      </c>
      <c r="Q94" s="20"/>
      <c r="R94" s="20"/>
      <c r="S94" s="21">
        <f t="shared" si="193"/>
        <v>87</v>
      </c>
      <c r="T94" s="21">
        <f t="shared" ref="T94:V94" si="212">1+T93</f>
        <v>87</v>
      </c>
      <c r="U94" s="21">
        <f t="shared" si="212"/>
        <v>87</v>
      </c>
      <c r="V94" s="21">
        <f t="shared" si="212"/>
        <v>87</v>
      </c>
      <c r="W94" s="20"/>
      <c r="X94" s="20"/>
      <c r="Y94" s="21">
        <f t="shared" ref="Y94" si="213">1+Y93</f>
        <v>87</v>
      </c>
      <c r="Z94" s="20"/>
      <c r="AA94" s="21"/>
      <c r="AB94" s="21">
        <f t="shared" ref="AB94" si="214">1+AB93</f>
        <v>87</v>
      </c>
      <c r="AC94" s="20"/>
      <c r="AD94" s="6" t="s">
        <v>299</v>
      </c>
      <c r="AE94" s="22">
        <v>46022</v>
      </c>
      <c r="AF94" s="23" t="s">
        <v>717</v>
      </c>
    </row>
    <row r="95" spans="1:32" ht="55.5" customHeight="1" x14ac:dyDescent="0.25">
      <c r="A95" s="3">
        <v>2025</v>
      </c>
      <c r="B95" s="4">
        <v>45931</v>
      </c>
      <c r="C95" s="5">
        <v>46022</v>
      </c>
      <c r="D95" s="40" t="s">
        <v>81</v>
      </c>
      <c r="E95" s="6">
        <v>1201</v>
      </c>
      <c r="F95" s="7" t="s">
        <v>322</v>
      </c>
      <c r="G95" s="7" t="s">
        <v>322</v>
      </c>
      <c r="H95" s="7" t="s">
        <v>275</v>
      </c>
      <c r="I95" s="7" t="s">
        <v>498</v>
      </c>
      <c r="J95" s="7" t="s">
        <v>499</v>
      </c>
      <c r="K95" s="13" t="s">
        <v>340</v>
      </c>
      <c r="L95" s="20" t="s">
        <v>91</v>
      </c>
      <c r="M95" s="18">
        <f>(5725.05+112.5+180.78+161+2368.56)*2</f>
        <v>17095.78</v>
      </c>
      <c r="N95" s="7" t="s">
        <v>716</v>
      </c>
      <c r="O95" s="19">
        <f>M95-(1260.49+361.75)*2</f>
        <v>13851.3</v>
      </c>
      <c r="P95" s="13" t="s">
        <v>716</v>
      </c>
      <c r="Q95" s="20"/>
      <c r="R95" s="20"/>
      <c r="S95" s="21">
        <f t="shared" si="193"/>
        <v>88</v>
      </c>
      <c r="T95" s="21">
        <f t="shared" ref="T95:V95" si="215">1+T94</f>
        <v>88</v>
      </c>
      <c r="U95" s="21">
        <f t="shared" si="215"/>
        <v>88</v>
      </c>
      <c r="V95" s="21">
        <f t="shared" si="215"/>
        <v>88</v>
      </c>
      <c r="W95" s="20"/>
      <c r="X95" s="20"/>
      <c r="Y95" s="21">
        <f t="shared" ref="Y95" si="216">1+Y94</f>
        <v>88</v>
      </c>
      <c r="Z95" s="20"/>
      <c r="AA95" s="21"/>
      <c r="AB95" s="21">
        <f t="shared" ref="AB95" si="217">1+AB94</f>
        <v>88</v>
      </c>
      <c r="AC95" s="20"/>
      <c r="AD95" s="6" t="s">
        <v>299</v>
      </c>
      <c r="AE95" s="22">
        <v>46022</v>
      </c>
      <c r="AF95" s="23" t="s">
        <v>718</v>
      </c>
    </row>
    <row r="96" spans="1:32" ht="55.5" customHeight="1" x14ac:dyDescent="0.25">
      <c r="A96" s="3">
        <v>2025</v>
      </c>
      <c r="B96" s="4">
        <v>45931</v>
      </c>
      <c r="C96" s="5">
        <v>46022</v>
      </c>
      <c r="D96" s="40" t="s">
        <v>81</v>
      </c>
      <c r="E96" s="14">
        <v>211</v>
      </c>
      <c r="F96" s="8" t="s">
        <v>318</v>
      </c>
      <c r="G96" s="8" t="s">
        <v>318</v>
      </c>
      <c r="H96" s="8" t="s">
        <v>299</v>
      </c>
      <c r="I96" s="8" t="s">
        <v>500</v>
      </c>
      <c r="J96" s="8" t="s">
        <v>501</v>
      </c>
      <c r="K96" s="15" t="s">
        <v>502</v>
      </c>
      <c r="L96" s="20" t="s">
        <v>92</v>
      </c>
      <c r="M96" s="24">
        <f>(4180.48+112.3+180.78+117.5+1729.55)*2</f>
        <v>12641.22</v>
      </c>
      <c r="N96" s="8" t="s">
        <v>716</v>
      </c>
      <c r="O96" s="25">
        <f>M96-(526.88+198.11)*2</f>
        <v>11191.24</v>
      </c>
      <c r="P96" s="15" t="s">
        <v>716</v>
      </c>
      <c r="Q96" s="20"/>
      <c r="R96" s="20"/>
      <c r="S96" s="26">
        <v>89</v>
      </c>
      <c r="T96" s="26">
        <v>89</v>
      </c>
      <c r="U96" s="26">
        <v>89</v>
      </c>
      <c r="V96" s="26">
        <v>89</v>
      </c>
      <c r="W96" s="20"/>
      <c r="X96" s="20"/>
      <c r="Y96" s="26">
        <v>89</v>
      </c>
      <c r="Z96" s="20"/>
      <c r="AA96" s="21"/>
      <c r="AB96" s="26">
        <v>89</v>
      </c>
      <c r="AC96" s="20"/>
      <c r="AD96" s="6" t="s">
        <v>299</v>
      </c>
      <c r="AE96" s="22">
        <v>46022</v>
      </c>
      <c r="AF96" s="27" t="s">
        <v>717</v>
      </c>
    </row>
    <row r="97" spans="1:32" ht="55.5" customHeight="1" x14ac:dyDescent="0.25">
      <c r="A97" s="3">
        <v>2025</v>
      </c>
      <c r="B97" s="4">
        <v>45931</v>
      </c>
      <c r="C97" s="5">
        <v>46022</v>
      </c>
      <c r="D97" s="40" t="s">
        <v>81</v>
      </c>
      <c r="E97" s="6">
        <v>1301</v>
      </c>
      <c r="F97" s="7" t="s">
        <v>352</v>
      </c>
      <c r="G97" s="7" t="s">
        <v>352</v>
      </c>
      <c r="H97" s="7" t="s">
        <v>275</v>
      </c>
      <c r="I97" s="7" t="s">
        <v>503</v>
      </c>
      <c r="J97" s="7" t="s">
        <v>434</v>
      </c>
      <c r="K97" s="13" t="s">
        <v>504</v>
      </c>
      <c r="L97" s="20" t="s">
        <v>91</v>
      </c>
      <c r="M97" s="18">
        <f>(5848.1+112.3+180.78+165+2427.78)*2</f>
        <v>17467.920000000002</v>
      </c>
      <c r="N97" s="7" t="s">
        <v>716</v>
      </c>
      <c r="O97" s="19">
        <f>M97-(1022.13+323.74)*2</f>
        <v>14776.180000000002</v>
      </c>
      <c r="P97" s="13" t="s">
        <v>716</v>
      </c>
      <c r="Q97" s="20"/>
      <c r="R97" s="20"/>
      <c r="S97" s="21">
        <v>90</v>
      </c>
      <c r="T97" s="21">
        <v>90</v>
      </c>
      <c r="U97" s="21">
        <v>90</v>
      </c>
      <c r="V97" s="21">
        <v>90</v>
      </c>
      <c r="W97" s="20"/>
      <c r="X97" s="20"/>
      <c r="Y97" s="21">
        <v>90</v>
      </c>
      <c r="Z97" s="20"/>
      <c r="AA97" s="21"/>
      <c r="AB97" s="21">
        <v>90</v>
      </c>
      <c r="AC97" s="20"/>
      <c r="AD97" s="6" t="s">
        <v>299</v>
      </c>
      <c r="AE97" s="22">
        <v>46022</v>
      </c>
      <c r="AF97" s="23" t="s">
        <v>718</v>
      </c>
    </row>
    <row r="98" spans="1:32" ht="55.5" customHeight="1" x14ac:dyDescent="0.25">
      <c r="A98" s="3">
        <v>2025</v>
      </c>
      <c r="B98" s="4">
        <v>45931</v>
      </c>
      <c r="C98" s="5">
        <v>46022</v>
      </c>
      <c r="D98" s="40" t="s">
        <v>81</v>
      </c>
      <c r="E98" s="6">
        <v>1201</v>
      </c>
      <c r="F98" s="7" t="s">
        <v>322</v>
      </c>
      <c r="G98" s="7" t="s">
        <v>322</v>
      </c>
      <c r="H98" s="7" t="s">
        <v>299</v>
      </c>
      <c r="I98" s="7" t="s">
        <v>505</v>
      </c>
      <c r="J98" s="7" t="s">
        <v>434</v>
      </c>
      <c r="K98" s="13" t="s">
        <v>506</v>
      </c>
      <c r="L98" s="20" t="s">
        <v>91</v>
      </c>
      <c r="M98" s="18">
        <f>(5725.05+112.3+180.78+161+2368.56)*2</f>
        <v>17095.38</v>
      </c>
      <c r="N98" s="7" t="s">
        <v>716</v>
      </c>
      <c r="O98" s="19">
        <f>M98-(1821.72+425.67)*2</f>
        <v>12600.600000000002</v>
      </c>
      <c r="P98" s="13" t="s">
        <v>716</v>
      </c>
      <c r="Q98" s="20"/>
      <c r="R98" s="20"/>
      <c r="S98" s="21">
        <f t="shared" ref="S98:S100" si="218">1+S97</f>
        <v>91</v>
      </c>
      <c r="T98" s="21">
        <f t="shared" ref="T98:V98" si="219">1+T97</f>
        <v>91</v>
      </c>
      <c r="U98" s="21">
        <f t="shared" si="219"/>
        <v>91</v>
      </c>
      <c r="V98" s="21">
        <f t="shared" si="219"/>
        <v>91</v>
      </c>
      <c r="W98" s="20"/>
      <c r="X98" s="20"/>
      <c r="Y98" s="21">
        <f t="shared" ref="Y98" si="220">1+Y97</f>
        <v>91</v>
      </c>
      <c r="Z98" s="20"/>
      <c r="AA98" s="21"/>
      <c r="AB98" s="21">
        <f t="shared" ref="AB98" si="221">1+AB97</f>
        <v>91</v>
      </c>
      <c r="AC98" s="20"/>
      <c r="AD98" s="6" t="s">
        <v>299</v>
      </c>
      <c r="AE98" s="22">
        <v>46022</v>
      </c>
      <c r="AF98" s="23" t="s">
        <v>717</v>
      </c>
    </row>
    <row r="99" spans="1:32" ht="55.5" customHeight="1" x14ac:dyDescent="0.25">
      <c r="A99" s="3">
        <v>2025</v>
      </c>
      <c r="B99" s="4">
        <v>45931</v>
      </c>
      <c r="C99" s="5">
        <v>46022</v>
      </c>
      <c r="D99" s="40" t="s">
        <v>81</v>
      </c>
      <c r="E99" s="6">
        <v>803</v>
      </c>
      <c r="F99" s="7" t="s">
        <v>383</v>
      </c>
      <c r="G99" s="7" t="s">
        <v>383</v>
      </c>
      <c r="H99" s="7" t="s">
        <v>212</v>
      </c>
      <c r="I99" s="7" t="s">
        <v>507</v>
      </c>
      <c r="J99" s="7" t="s">
        <v>508</v>
      </c>
      <c r="K99" s="13" t="s">
        <v>509</v>
      </c>
      <c r="L99" s="20" t="s">
        <v>92</v>
      </c>
      <c r="M99" s="18">
        <f>(5039+112.3+180.78+141.5+2084.66)*2</f>
        <v>15116.48</v>
      </c>
      <c r="N99" s="7" t="s">
        <v>716</v>
      </c>
      <c r="O99" s="19">
        <f>M99-(1324.68+345.66)*2</f>
        <v>11775.8</v>
      </c>
      <c r="P99" s="13" t="s">
        <v>716</v>
      </c>
      <c r="Q99" s="20"/>
      <c r="R99" s="20"/>
      <c r="S99" s="21">
        <f t="shared" si="218"/>
        <v>92</v>
      </c>
      <c r="T99" s="21">
        <f t="shared" ref="T99:V99" si="222">1+T98</f>
        <v>92</v>
      </c>
      <c r="U99" s="21">
        <f t="shared" si="222"/>
        <v>92</v>
      </c>
      <c r="V99" s="21">
        <f t="shared" si="222"/>
        <v>92</v>
      </c>
      <c r="W99" s="20"/>
      <c r="X99" s="20"/>
      <c r="Y99" s="21">
        <f t="shared" ref="Y99" si="223">1+Y98</f>
        <v>92</v>
      </c>
      <c r="Z99" s="20"/>
      <c r="AA99" s="21"/>
      <c r="AB99" s="21">
        <f t="shared" ref="AB99" si="224">1+AB98</f>
        <v>92</v>
      </c>
      <c r="AC99" s="20"/>
      <c r="AD99" s="6" t="s">
        <v>299</v>
      </c>
      <c r="AE99" s="22">
        <v>46022</v>
      </c>
      <c r="AF99" s="23" t="s">
        <v>718</v>
      </c>
    </row>
    <row r="100" spans="1:32" ht="55.5" customHeight="1" x14ac:dyDescent="0.25">
      <c r="A100" s="3">
        <v>2025</v>
      </c>
      <c r="B100" s="4">
        <v>45931</v>
      </c>
      <c r="C100" s="5">
        <v>46022</v>
      </c>
      <c r="D100" s="40" t="s">
        <v>81</v>
      </c>
      <c r="E100" s="6">
        <v>609</v>
      </c>
      <c r="F100" s="7" t="s">
        <v>494</v>
      </c>
      <c r="G100" s="7" t="s">
        <v>463</v>
      </c>
      <c r="H100" s="7" t="s">
        <v>243</v>
      </c>
      <c r="I100" s="7" t="s">
        <v>510</v>
      </c>
      <c r="J100" s="7" t="s">
        <v>264</v>
      </c>
      <c r="K100" s="13" t="s">
        <v>511</v>
      </c>
      <c r="L100" s="20" t="s">
        <v>91</v>
      </c>
      <c r="M100" s="18">
        <f>(4752.83+112.3+180.78+133.5+1966.31)*2</f>
        <v>14291.439999999999</v>
      </c>
      <c r="N100" s="7" t="s">
        <v>716</v>
      </c>
      <c r="O100" s="19">
        <f>M100-(1015.38+293.92)*2</f>
        <v>11672.839999999998</v>
      </c>
      <c r="P100" s="13" t="s">
        <v>716</v>
      </c>
      <c r="Q100" s="20"/>
      <c r="R100" s="20"/>
      <c r="S100" s="21">
        <f t="shared" si="218"/>
        <v>93</v>
      </c>
      <c r="T100" s="21">
        <f t="shared" ref="T100:V100" si="225">1+T99</f>
        <v>93</v>
      </c>
      <c r="U100" s="21">
        <f t="shared" si="225"/>
        <v>93</v>
      </c>
      <c r="V100" s="21">
        <f t="shared" si="225"/>
        <v>93</v>
      </c>
      <c r="W100" s="20"/>
      <c r="X100" s="20"/>
      <c r="Y100" s="21">
        <f t="shared" ref="Y100" si="226">1+Y99</f>
        <v>93</v>
      </c>
      <c r="Z100" s="20"/>
      <c r="AA100" s="21"/>
      <c r="AB100" s="21">
        <f t="shared" ref="AB100" si="227">1+AB99</f>
        <v>93</v>
      </c>
      <c r="AC100" s="20"/>
      <c r="AD100" s="6" t="s">
        <v>299</v>
      </c>
      <c r="AE100" s="22">
        <v>46022</v>
      </c>
      <c r="AF100" s="23" t="s">
        <v>717</v>
      </c>
    </row>
    <row r="101" spans="1:32" ht="55.5" customHeight="1" x14ac:dyDescent="0.25">
      <c r="A101" s="3">
        <v>2025</v>
      </c>
      <c r="B101" s="4">
        <v>45931</v>
      </c>
      <c r="C101" s="5">
        <v>46022</v>
      </c>
      <c r="D101" s="40" t="s">
        <v>81</v>
      </c>
      <c r="E101" s="6">
        <v>614</v>
      </c>
      <c r="F101" s="7" t="s">
        <v>337</v>
      </c>
      <c r="G101" s="7" t="s">
        <v>337</v>
      </c>
      <c r="H101" s="7" t="s">
        <v>275</v>
      </c>
      <c r="I101" s="7" t="s">
        <v>512</v>
      </c>
      <c r="J101" s="7" t="s">
        <v>513</v>
      </c>
      <c r="K101" s="13" t="s">
        <v>514</v>
      </c>
      <c r="L101" s="20" t="s">
        <v>91</v>
      </c>
      <c r="M101" s="18">
        <f>(4752.83+112.3+180.78+133.5+1966.31)*2</f>
        <v>14291.439999999999</v>
      </c>
      <c r="N101" s="7" t="s">
        <v>716</v>
      </c>
      <c r="O101" s="19">
        <f>M101-(1015.38+296.41)*2</f>
        <v>11667.859999999999</v>
      </c>
      <c r="P101" s="13" t="s">
        <v>716</v>
      </c>
      <c r="Q101" s="20"/>
      <c r="R101" s="20"/>
      <c r="S101" s="21">
        <v>94</v>
      </c>
      <c r="T101" s="21">
        <v>94</v>
      </c>
      <c r="U101" s="21">
        <v>94</v>
      </c>
      <c r="V101" s="21">
        <v>94</v>
      </c>
      <c r="W101" s="20"/>
      <c r="X101" s="20"/>
      <c r="Y101" s="21">
        <v>94</v>
      </c>
      <c r="Z101" s="20"/>
      <c r="AA101" s="21"/>
      <c r="AB101" s="21">
        <v>94</v>
      </c>
      <c r="AC101" s="20"/>
      <c r="AD101" s="6" t="s">
        <v>299</v>
      </c>
      <c r="AE101" s="22">
        <v>46022</v>
      </c>
      <c r="AF101" s="23" t="s">
        <v>718</v>
      </c>
    </row>
    <row r="102" spans="1:32" ht="55.5" customHeight="1" x14ac:dyDescent="0.25">
      <c r="A102" s="3">
        <v>2025</v>
      </c>
      <c r="B102" s="4">
        <v>45931</v>
      </c>
      <c r="C102" s="5">
        <v>46022</v>
      </c>
      <c r="D102" s="40" t="s">
        <v>81</v>
      </c>
      <c r="E102" s="6">
        <v>1301</v>
      </c>
      <c r="F102" s="7" t="s">
        <v>443</v>
      </c>
      <c r="G102" s="7" t="s">
        <v>352</v>
      </c>
      <c r="H102" s="7" t="s">
        <v>243</v>
      </c>
      <c r="I102" s="7" t="s">
        <v>515</v>
      </c>
      <c r="J102" s="7" t="s">
        <v>516</v>
      </c>
      <c r="K102" s="13" t="s">
        <v>360</v>
      </c>
      <c r="L102" s="20" t="s">
        <v>92</v>
      </c>
      <c r="M102" s="18">
        <f>(5868.1+112.3+180.78+165+2427.78)*2</f>
        <v>17507.920000000002</v>
      </c>
      <c r="N102" s="7" t="s">
        <v>716</v>
      </c>
      <c r="O102" s="19">
        <f>M102-(1887.8+442.06)*2</f>
        <v>12848.2</v>
      </c>
      <c r="P102" s="13" t="s">
        <v>716</v>
      </c>
      <c r="Q102" s="20"/>
      <c r="R102" s="20"/>
      <c r="S102" s="21">
        <f t="shared" ref="S102:S104" si="228">1+S101</f>
        <v>95</v>
      </c>
      <c r="T102" s="21">
        <f t="shared" ref="T102:V102" si="229">1+T101</f>
        <v>95</v>
      </c>
      <c r="U102" s="21">
        <f t="shared" si="229"/>
        <v>95</v>
      </c>
      <c r="V102" s="21">
        <f t="shared" si="229"/>
        <v>95</v>
      </c>
      <c r="W102" s="20"/>
      <c r="X102" s="20"/>
      <c r="Y102" s="21">
        <f t="shared" ref="Y102" si="230">1+Y101</f>
        <v>95</v>
      </c>
      <c r="Z102" s="20"/>
      <c r="AA102" s="21"/>
      <c r="AB102" s="21">
        <f t="shared" ref="AB102" si="231">1+AB101</f>
        <v>95</v>
      </c>
      <c r="AC102" s="20"/>
      <c r="AD102" s="6" t="s">
        <v>299</v>
      </c>
      <c r="AE102" s="22">
        <v>46022</v>
      </c>
      <c r="AF102" s="23" t="s">
        <v>717</v>
      </c>
    </row>
    <row r="103" spans="1:32" ht="55.5" customHeight="1" x14ac:dyDescent="0.25">
      <c r="A103" s="3">
        <v>2025</v>
      </c>
      <c r="B103" s="4">
        <v>45931</v>
      </c>
      <c r="C103" s="5">
        <v>46022</v>
      </c>
      <c r="D103" s="40" t="s">
        <v>81</v>
      </c>
      <c r="E103" s="6">
        <v>1201</v>
      </c>
      <c r="F103" s="7" t="s">
        <v>491</v>
      </c>
      <c r="G103" s="7" t="s">
        <v>322</v>
      </c>
      <c r="H103" s="7" t="s">
        <v>299</v>
      </c>
      <c r="I103" s="7" t="s">
        <v>517</v>
      </c>
      <c r="J103" s="7" t="s">
        <v>518</v>
      </c>
      <c r="K103" s="13" t="s">
        <v>519</v>
      </c>
      <c r="L103" s="20" t="s">
        <v>92</v>
      </c>
      <c r="M103" s="18">
        <f>(5725.05+112.3+180.78+161+2368.56)*2</f>
        <v>17095.38</v>
      </c>
      <c r="N103" s="7" t="s">
        <v>716</v>
      </c>
      <c r="O103" s="19">
        <f>M103-(940.12+311.83)*2</f>
        <v>14591.480000000001</v>
      </c>
      <c r="P103" s="13" t="s">
        <v>716</v>
      </c>
      <c r="Q103" s="20"/>
      <c r="R103" s="20"/>
      <c r="S103" s="21">
        <f t="shared" si="228"/>
        <v>96</v>
      </c>
      <c r="T103" s="21">
        <f t="shared" ref="T103:V103" si="232">1+T102</f>
        <v>96</v>
      </c>
      <c r="U103" s="21">
        <f t="shared" si="232"/>
        <v>96</v>
      </c>
      <c r="V103" s="21">
        <f t="shared" si="232"/>
        <v>96</v>
      </c>
      <c r="W103" s="20"/>
      <c r="X103" s="20"/>
      <c r="Y103" s="21">
        <f t="shared" ref="Y103" si="233">1+Y102</f>
        <v>96</v>
      </c>
      <c r="Z103" s="20"/>
      <c r="AA103" s="21"/>
      <c r="AB103" s="21">
        <f t="shared" ref="AB103" si="234">1+AB102</f>
        <v>96</v>
      </c>
      <c r="AC103" s="20"/>
      <c r="AD103" s="6" t="s">
        <v>299</v>
      </c>
      <c r="AE103" s="22">
        <v>46022</v>
      </c>
      <c r="AF103" s="23" t="s">
        <v>718</v>
      </c>
    </row>
    <row r="104" spans="1:32" ht="55.5" customHeight="1" x14ac:dyDescent="0.25">
      <c r="A104" s="3">
        <v>2025</v>
      </c>
      <c r="B104" s="4">
        <v>45931</v>
      </c>
      <c r="C104" s="5">
        <v>46022</v>
      </c>
      <c r="D104" s="40" t="s">
        <v>81</v>
      </c>
      <c r="E104" s="6">
        <v>1405</v>
      </c>
      <c r="F104" s="7" t="s">
        <v>395</v>
      </c>
      <c r="G104" s="7" t="s">
        <v>395</v>
      </c>
      <c r="H104" s="7" t="s">
        <v>243</v>
      </c>
      <c r="I104" s="7" t="s">
        <v>520</v>
      </c>
      <c r="J104" s="7" t="s">
        <v>521</v>
      </c>
      <c r="K104" s="13" t="s">
        <v>522</v>
      </c>
      <c r="L104" s="20" t="s">
        <v>92</v>
      </c>
      <c r="M104" s="18">
        <f>(6036.5+112.3+180.78+170+2497.61)*2</f>
        <v>17994.38</v>
      </c>
      <c r="N104" s="7" t="s">
        <v>716</v>
      </c>
      <c r="O104" s="19">
        <f>M104-(1036.14+300.27)*2</f>
        <v>15321.560000000001</v>
      </c>
      <c r="P104" s="13" t="s">
        <v>716</v>
      </c>
      <c r="Q104" s="20"/>
      <c r="R104" s="20"/>
      <c r="S104" s="21">
        <f t="shared" si="228"/>
        <v>97</v>
      </c>
      <c r="T104" s="21">
        <f t="shared" ref="T104:V104" si="235">1+T103</f>
        <v>97</v>
      </c>
      <c r="U104" s="21">
        <f t="shared" si="235"/>
        <v>97</v>
      </c>
      <c r="V104" s="21">
        <f t="shared" si="235"/>
        <v>97</v>
      </c>
      <c r="W104" s="20"/>
      <c r="X104" s="20"/>
      <c r="Y104" s="21">
        <f t="shared" ref="Y104" si="236">1+Y103</f>
        <v>97</v>
      </c>
      <c r="Z104" s="20"/>
      <c r="AA104" s="21"/>
      <c r="AB104" s="21">
        <f t="shared" ref="AB104" si="237">1+AB103</f>
        <v>97</v>
      </c>
      <c r="AC104" s="20"/>
      <c r="AD104" s="6" t="s">
        <v>299</v>
      </c>
      <c r="AE104" s="22">
        <v>46022</v>
      </c>
      <c r="AF104" s="23" t="s">
        <v>717</v>
      </c>
    </row>
    <row r="105" spans="1:32" ht="55.5" customHeight="1" x14ac:dyDescent="0.25">
      <c r="A105" s="3">
        <v>2025</v>
      </c>
      <c r="B105" s="4">
        <v>45931</v>
      </c>
      <c r="C105" s="5">
        <v>46022</v>
      </c>
      <c r="D105" s="40" t="s">
        <v>81</v>
      </c>
      <c r="E105" s="6">
        <v>1405</v>
      </c>
      <c r="F105" s="7" t="s">
        <v>395</v>
      </c>
      <c r="G105" s="7" t="s">
        <v>395</v>
      </c>
      <c r="H105" s="7" t="s">
        <v>275</v>
      </c>
      <c r="I105" s="7" t="s">
        <v>523</v>
      </c>
      <c r="J105" s="7" t="s">
        <v>521</v>
      </c>
      <c r="K105" s="13" t="s">
        <v>519</v>
      </c>
      <c r="L105" s="20" t="s">
        <v>92</v>
      </c>
      <c r="M105" s="18">
        <f>(6036.5+112.3+180.78+170+2497.61)*2</f>
        <v>17994.38</v>
      </c>
      <c r="N105" s="7" t="s">
        <v>716</v>
      </c>
      <c r="O105" s="19">
        <f>M105-(1036.14+302.76)*2</f>
        <v>15316.580000000002</v>
      </c>
      <c r="P105" s="13" t="s">
        <v>716</v>
      </c>
      <c r="Q105" s="20"/>
      <c r="R105" s="20"/>
      <c r="S105" s="21">
        <v>98</v>
      </c>
      <c r="T105" s="21">
        <v>98</v>
      </c>
      <c r="U105" s="21">
        <v>98</v>
      </c>
      <c r="V105" s="21">
        <v>98</v>
      </c>
      <c r="W105" s="20"/>
      <c r="X105" s="20"/>
      <c r="Y105" s="21">
        <v>98</v>
      </c>
      <c r="Z105" s="20"/>
      <c r="AA105" s="21"/>
      <c r="AB105" s="21">
        <v>98</v>
      </c>
      <c r="AC105" s="20"/>
      <c r="AD105" s="6" t="s">
        <v>299</v>
      </c>
      <c r="AE105" s="22">
        <v>46022</v>
      </c>
      <c r="AF105" s="23" t="s">
        <v>718</v>
      </c>
    </row>
    <row r="106" spans="1:32" ht="55.5" customHeight="1" x14ac:dyDescent="0.25">
      <c r="A106" s="3">
        <v>2025</v>
      </c>
      <c r="B106" s="4">
        <v>45931</v>
      </c>
      <c r="C106" s="5">
        <v>46022</v>
      </c>
      <c r="D106" s="40" t="s">
        <v>81</v>
      </c>
      <c r="E106" s="6">
        <v>704</v>
      </c>
      <c r="F106" s="7" t="s">
        <v>390</v>
      </c>
      <c r="G106" s="7" t="s">
        <v>391</v>
      </c>
      <c r="H106" s="7" t="s">
        <v>275</v>
      </c>
      <c r="I106" s="7" t="s">
        <v>524</v>
      </c>
      <c r="J106" s="7" t="s">
        <v>525</v>
      </c>
      <c r="K106" s="13" t="s">
        <v>526</v>
      </c>
      <c r="L106" s="20" t="s">
        <v>92</v>
      </c>
      <c r="M106" s="18">
        <f>(4895.91+112.3+180.78+137.5+2025.47)*2</f>
        <v>14703.92</v>
      </c>
      <c r="N106" s="7" t="s">
        <v>716</v>
      </c>
      <c r="O106" s="19">
        <f>M106-(1438.6+360.11)*2</f>
        <v>11106.5</v>
      </c>
      <c r="P106" s="13" t="s">
        <v>716</v>
      </c>
      <c r="Q106" s="20"/>
      <c r="R106" s="20"/>
      <c r="S106" s="21">
        <v>99</v>
      </c>
      <c r="T106" s="21">
        <v>99</v>
      </c>
      <c r="U106" s="21">
        <v>99</v>
      </c>
      <c r="V106" s="21">
        <v>99</v>
      </c>
      <c r="W106" s="20"/>
      <c r="X106" s="20"/>
      <c r="Y106" s="21">
        <v>99</v>
      </c>
      <c r="Z106" s="20"/>
      <c r="AA106" s="21"/>
      <c r="AB106" s="21">
        <v>99</v>
      </c>
      <c r="AC106" s="20"/>
      <c r="AD106" s="6" t="s">
        <v>299</v>
      </c>
      <c r="AE106" s="22">
        <v>46022</v>
      </c>
      <c r="AF106" s="23" t="s">
        <v>717</v>
      </c>
    </row>
    <row r="107" spans="1:32" ht="55.5" customHeight="1" x14ac:dyDescent="0.25">
      <c r="A107" s="3">
        <v>2025</v>
      </c>
      <c r="B107" s="4">
        <v>45931</v>
      </c>
      <c r="C107" s="5">
        <v>46022</v>
      </c>
      <c r="D107" s="40" t="s">
        <v>81</v>
      </c>
      <c r="E107" s="6">
        <v>203</v>
      </c>
      <c r="F107" s="7" t="s">
        <v>342</v>
      </c>
      <c r="G107" s="7" t="s">
        <v>342</v>
      </c>
      <c r="H107" s="7" t="s">
        <v>243</v>
      </c>
      <c r="I107" s="7" t="s">
        <v>527</v>
      </c>
      <c r="J107" s="7" t="s">
        <v>528</v>
      </c>
      <c r="K107" s="13" t="s">
        <v>529</v>
      </c>
      <c r="L107" s="20" t="s">
        <v>91</v>
      </c>
      <c r="M107" s="18">
        <f>(4180.48+112.3+180.78+117.5+1729.55)*2</f>
        <v>12641.22</v>
      </c>
      <c r="N107" s="7" t="s">
        <v>716</v>
      </c>
      <c r="O107" s="19">
        <f>M107-(526.88+214.13)*2</f>
        <v>11159.199999999999</v>
      </c>
      <c r="P107" s="13" t="s">
        <v>716</v>
      </c>
      <c r="Q107" s="20"/>
      <c r="R107" s="20"/>
      <c r="S107" s="21">
        <f t="shared" ref="S107:S108" si="238">1+S106</f>
        <v>100</v>
      </c>
      <c r="T107" s="21">
        <f t="shared" ref="T107:V107" si="239">1+T106</f>
        <v>100</v>
      </c>
      <c r="U107" s="21">
        <f t="shared" si="239"/>
        <v>100</v>
      </c>
      <c r="V107" s="21">
        <f t="shared" si="239"/>
        <v>100</v>
      </c>
      <c r="W107" s="20"/>
      <c r="X107" s="20"/>
      <c r="Y107" s="21">
        <f t="shared" ref="Y107" si="240">1+Y106</f>
        <v>100</v>
      </c>
      <c r="Z107" s="20"/>
      <c r="AA107" s="21"/>
      <c r="AB107" s="21">
        <f t="shared" ref="AB107" si="241">1+AB106</f>
        <v>100</v>
      </c>
      <c r="AC107" s="20"/>
      <c r="AD107" s="6" t="s">
        <v>299</v>
      </c>
      <c r="AE107" s="22">
        <v>46022</v>
      </c>
      <c r="AF107" s="23" t="s">
        <v>718</v>
      </c>
    </row>
    <row r="108" spans="1:32" ht="55.5" customHeight="1" x14ac:dyDescent="0.25">
      <c r="A108" s="3">
        <v>2025</v>
      </c>
      <c r="B108" s="4">
        <v>45931</v>
      </c>
      <c r="C108" s="5">
        <v>46022</v>
      </c>
      <c r="D108" s="40" t="s">
        <v>81</v>
      </c>
      <c r="E108" s="6">
        <v>1201</v>
      </c>
      <c r="F108" s="7" t="s">
        <v>491</v>
      </c>
      <c r="G108" s="7" t="s">
        <v>322</v>
      </c>
      <c r="H108" s="7" t="s">
        <v>243</v>
      </c>
      <c r="I108" s="7" t="s">
        <v>523</v>
      </c>
      <c r="J108" s="7" t="s">
        <v>530</v>
      </c>
      <c r="K108" s="13"/>
      <c r="L108" s="20" t="s">
        <v>92</v>
      </c>
      <c r="M108" s="18">
        <f>(5725.05+112.3+180.78+161+2368.56)*2</f>
        <v>17095.38</v>
      </c>
      <c r="N108" s="7" t="s">
        <v>716</v>
      </c>
      <c r="O108" s="19">
        <f>M108-(1403.13+381.24)*2</f>
        <v>13526.640000000001</v>
      </c>
      <c r="P108" s="13" t="s">
        <v>716</v>
      </c>
      <c r="Q108" s="20"/>
      <c r="R108" s="20"/>
      <c r="S108" s="21">
        <f t="shared" si="238"/>
        <v>101</v>
      </c>
      <c r="T108" s="21">
        <f t="shared" ref="T108:V108" si="242">1+T107</f>
        <v>101</v>
      </c>
      <c r="U108" s="21">
        <f t="shared" si="242"/>
        <v>101</v>
      </c>
      <c r="V108" s="21">
        <f t="shared" si="242"/>
        <v>101</v>
      </c>
      <c r="W108" s="20"/>
      <c r="X108" s="20"/>
      <c r="Y108" s="21">
        <f t="shared" ref="Y108" si="243">1+Y107</f>
        <v>101</v>
      </c>
      <c r="Z108" s="20"/>
      <c r="AA108" s="21"/>
      <c r="AB108" s="21">
        <f t="shared" ref="AB108" si="244">1+AB107</f>
        <v>101</v>
      </c>
      <c r="AC108" s="20"/>
      <c r="AD108" s="6" t="s">
        <v>299</v>
      </c>
      <c r="AE108" s="22">
        <v>46022</v>
      </c>
      <c r="AF108" s="23" t="s">
        <v>736</v>
      </c>
    </row>
    <row r="109" spans="1:32" ht="55.5" customHeight="1" x14ac:dyDescent="0.25">
      <c r="A109" s="3">
        <v>2025</v>
      </c>
      <c r="B109" s="4">
        <v>45931</v>
      </c>
      <c r="C109" s="5">
        <v>46022</v>
      </c>
      <c r="D109" s="40" t="s">
        <v>81</v>
      </c>
      <c r="E109" s="6">
        <v>1201</v>
      </c>
      <c r="F109" s="7" t="s">
        <v>322</v>
      </c>
      <c r="G109" s="7" t="s">
        <v>322</v>
      </c>
      <c r="H109" s="7" t="s">
        <v>222</v>
      </c>
      <c r="I109" s="7" t="s">
        <v>531</v>
      </c>
      <c r="J109" s="7" t="s">
        <v>532</v>
      </c>
      <c r="K109" s="13" t="s">
        <v>255</v>
      </c>
      <c r="L109" s="20" t="s">
        <v>91</v>
      </c>
      <c r="M109" s="18">
        <f>(5725.05+112.3+180.78+161+2368.56)*2</f>
        <v>17095.38</v>
      </c>
      <c r="N109" s="7" t="s">
        <v>716</v>
      </c>
      <c r="O109" s="19">
        <f>M109-(1821.72+432.33)*2</f>
        <v>12587.28</v>
      </c>
      <c r="P109" s="13" t="s">
        <v>716</v>
      </c>
      <c r="Q109" s="20"/>
      <c r="R109" s="20"/>
      <c r="S109" s="21">
        <v>102</v>
      </c>
      <c r="T109" s="21">
        <v>102</v>
      </c>
      <c r="U109" s="21">
        <v>102</v>
      </c>
      <c r="V109" s="21">
        <v>102</v>
      </c>
      <c r="W109" s="20"/>
      <c r="X109" s="20"/>
      <c r="Y109" s="21">
        <v>102</v>
      </c>
      <c r="Z109" s="20"/>
      <c r="AA109" s="21"/>
      <c r="AB109" s="21">
        <v>102</v>
      </c>
      <c r="AC109" s="20"/>
      <c r="AD109" s="6" t="s">
        <v>299</v>
      </c>
      <c r="AE109" s="22">
        <v>46022</v>
      </c>
      <c r="AF109" s="23" t="s">
        <v>718</v>
      </c>
    </row>
    <row r="110" spans="1:32" ht="55.5" customHeight="1" x14ac:dyDescent="0.25">
      <c r="A110" s="3">
        <v>2025</v>
      </c>
      <c r="B110" s="4">
        <v>45931</v>
      </c>
      <c r="C110" s="5">
        <v>46022</v>
      </c>
      <c r="D110" s="40" t="s">
        <v>81</v>
      </c>
      <c r="E110" s="6">
        <v>911</v>
      </c>
      <c r="F110" s="7" t="s">
        <v>369</v>
      </c>
      <c r="G110" s="7" t="s">
        <v>369</v>
      </c>
      <c r="H110" s="7" t="s">
        <v>275</v>
      </c>
      <c r="I110" s="7" t="s">
        <v>533</v>
      </c>
      <c r="J110" s="7" t="s">
        <v>534</v>
      </c>
      <c r="K110" s="13" t="s">
        <v>535</v>
      </c>
      <c r="L110" s="20" t="s">
        <v>91</v>
      </c>
      <c r="M110" s="18">
        <f>(5251.54+112.3+180.78+147.5+2172.57)*2</f>
        <v>15729.380000000001</v>
      </c>
      <c r="N110" s="7" t="s">
        <v>716</v>
      </c>
      <c r="O110" s="19">
        <f>M110-(1602.88+392.05)*2</f>
        <v>11739.52</v>
      </c>
      <c r="P110" s="13" t="s">
        <v>716</v>
      </c>
      <c r="Q110" s="20"/>
      <c r="R110" s="20"/>
      <c r="S110" s="21">
        <v>103</v>
      </c>
      <c r="T110" s="21">
        <v>103</v>
      </c>
      <c r="U110" s="21">
        <v>103</v>
      </c>
      <c r="V110" s="21">
        <v>103</v>
      </c>
      <c r="W110" s="20"/>
      <c r="X110" s="20"/>
      <c r="Y110" s="21">
        <v>103</v>
      </c>
      <c r="Z110" s="20"/>
      <c r="AA110" s="21"/>
      <c r="AB110" s="21">
        <v>103</v>
      </c>
      <c r="AC110" s="20"/>
      <c r="AD110" s="6" t="s">
        <v>299</v>
      </c>
      <c r="AE110" s="22">
        <v>46022</v>
      </c>
      <c r="AF110" s="23" t="s">
        <v>717</v>
      </c>
    </row>
    <row r="111" spans="1:32" ht="55.5" customHeight="1" x14ac:dyDescent="0.25">
      <c r="A111" s="3">
        <v>2025</v>
      </c>
      <c r="B111" s="4">
        <v>45931</v>
      </c>
      <c r="C111" s="5">
        <v>46022</v>
      </c>
      <c r="D111" s="40" t="s">
        <v>81</v>
      </c>
      <c r="E111" s="14">
        <v>1405</v>
      </c>
      <c r="F111" s="8" t="s">
        <v>395</v>
      </c>
      <c r="G111" s="8" t="s">
        <v>395</v>
      </c>
      <c r="H111" s="8" t="s">
        <v>275</v>
      </c>
      <c r="I111" s="8" t="s">
        <v>536</v>
      </c>
      <c r="J111" s="8" t="s">
        <v>537</v>
      </c>
      <c r="K111" s="15" t="s">
        <v>538</v>
      </c>
      <c r="L111" s="20" t="s">
        <v>92</v>
      </c>
      <c r="M111" s="24">
        <f>(6036.5+112.3+180.78+170+2497.61)*2</f>
        <v>17994.38</v>
      </c>
      <c r="N111" s="8" t="s">
        <v>716</v>
      </c>
      <c r="O111" s="25">
        <f>M111-(1513.02+365.45)*2</f>
        <v>14237.44</v>
      </c>
      <c r="P111" s="15" t="s">
        <v>716</v>
      </c>
      <c r="Q111" s="20"/>
      <c r="R111" s="20"/>
      <c r="S111" s="26">
        <f t="shared" ref="S111:S115" si="245">1+S110</f>
        <v>104</v>
      </c>
      <c r="T111" s="26">
        <f t="shared" ref="T111:V111" si="246">1+T110</f>
        <v>104</v>
      </c>
      <c r="U111" s="26">
        <f t="shared" si="246"/>
        <v>104</v>
      </c>
      <c r="V111" s="26">
        <f t="shared" si="246"/>
        <v>104</v>
      </c>
      <c r="W111" s="20"/>
      <c r="X111" s="20"/>
      <c r="Y111" s="26">
        <f t="shared" ref="Y111" si="247">1+Y110</f>
        <v>104</v>
      </c>
      <c r="Z111" s="20"/>
      <c r="AA111" s="21"/>
      <c r="AB111" s="26">
        <f t="shared" ref="AB111" si="248">1+AB110</f>
        <v>104</v>
      </c>
      <c r="AC111" s="20"/>
      <c r="AD111" s="6" t="s">
        <v>299</v>
      </c>
      <c r="AE111" s="22">
        <v>46022</v>
      </c>
      <c r="AF111" s="23" t="s">
        <v>718</v>
      </c>
    </row>
    <row r="112" spans="1:32" ht="55.5" customHeight="1" x14ac:dyDescent="0.25">
      <c r="A112" s="3">
        <v>2025</v>
      </c>
      <c r="B112" s="4">
        <v>45931</v>
      </c>
      <c r="C112" s="5">
        <v>46022</v>
      </c>
      <c r="D112" s="40" t="s">
        <v>81</v>
      </c>
      <c r="E112" s="6">
        <v>505</v>
      </c>
      <c r="F112" s="7" t="s">
        <v>631</v>
      </c>
      <c r="G112" s="7" t="s">
        <v>631</v>
      </c>
      <c r="H112" s="8" t="s">
        <v>275</v>
      </c>
      <c r="I112" s="7" t="s">
        <v>540</v>
      </c>
      <c r="J112" s="7" t="s">
        <v>541</v>
      </c>
      <c r="K112" s="13" t="s">
        <v>542</v>
      </c>
      <c r="L112" s="20" t="s">
        <v>91</v>
      </c>
      <c r="M112" s="18">
        <f>(4657.47+112.3+180.78+131+1926.93)*2</f>
        <v>14016.960000000001</v>
      </c>
      <c r="N112" s="7" t="s">
        <v>716</v>
      </c>
      <c r="O112" s="19">
        <f>M112-(643.25+237.95)*2</f>
        <v>12254.560000000001</v>
      </c>
      <c r="P112" s="13" t="s">
        <v>716</v>
      </c>
      <c r="Q112" s="20"/>
      <c r="R112" s="20"/>
      <c r="S112" s="21">
        <f t="shared" si="245"/>
        <v>105</v>
      </c>
      <c r="T112" s="21">
        <f t="shared" ref="T112:V112" si="249">1+T111</f>
        <v>105</v>
      </c>
      <c r="U112" s="21">
        <f t="shared" si="249"/>
        <v>105</v>
      </c>
      <c r="V112" s="21">
        <f t="shared" si="249"/>
        <v>105</v>
      </c>
      <c r="W112" s="20"/>
      <c r="X112" s="20"/>
      <c r="Y112" s="21">
        <f t="shared" ref="Y112" si="250">1+Y111</f>
        <v>105</v>
      </c>
      <c r="Z112" s="20"/>
      <c r="AA112" s="21"/>
      <c r="AB112" s="21">
        <f t="shared" ref="AB112" si="251">1+AB111</f>
        <v>105</v>
      </c>
      <c r="AC112" s="20"/>
      <c r="AD112" s="6" t="s">
        <v>299</v>
      </c>
      <c r="AE112" s="22">
        <v>46022</v>
      </c>
      <c r="AF112" s="23" t="s">
        <v>717</v>
      </c>
    </row>
    <row r="113" spans="1:32" ht="55.5" customHeight="1" x14ac:dyDescent="0.25">
      <c r="A113" s="3">
        <v>2025</v>
      </c>
      <c r="B113" s="4">
        <v>45931</v>
      </c>
      <c r="C113" s="5">
        <v>46022</v>
      </c>
      <c r="D113" s="40" t="s">
        <v>81</v>
      </c>
      <c r="E113" s="6">
        <v>1007</v>
      </c>
      <c r="F113" s="7" t="s">
        <v>326</v>
      </c>
      <c r="G113" s="7" t="s">
        <v>326</v>
      </c>
      <c r="H113" s="7" t="s">
        <v>299</v>
      </c>
      <c r="I113" s="7" t="s">
        <v>543</v>
      </c>
      <c r="J113" s="7" t="s">
        <v>544</v>
      </c>
      <c r="K113" s="13" t="s">
        <v>545</v>
      </c>
      <c r="L113" s="20" t="s">
        <v>92</v>
      </c>
      <c r="M113" s="18">
        <f>(5394.61+112.3+180.78+151.5+2231.77)*2</f>
        <v>16141.919999999998</v>
      </c>
      <c r="N113" s="7" t="s">
        <v>716</v>
      </c>
      <c r="O113" s="19">
        <f>M113-(1668.97+402.2)*2</f>
        <v>11999.579999999998</v>
      </c>
      <c r="P113" s="13" t="s">
        <v>716</v>
      </c>
      <c r="Q113" s="20"/>
      <c r="R113" s="20"/>
      <c r="S113" s="21">
        <f t="shared" si="245"/>
        <v>106</v>
      </c>
      <c r="T113" s="21">
        <f t="shared" ref="T113:V113" si="252">1+T112</f>
        <v>106</v>
      </c>
      <c r="U113" s="21">
        <f t="shared" si="252"/>
        <v>106</v>
      </c>
      <c r="V113" s="21">
        <f t="shared" si="252"/>
        <v>106</v>
      </c>
      <c r="W113" s="20"/>
      <c r="X113" s="20"/>
      <c r="Y113" s="21">
        <f t="shared" ref="Y113" si="253">1+Y112</f>
        <v>106</v>
      </c>
      <c r="Z113" s="20"/>
      <c r="AA113" s="21"/>
      <c r="AB113" s="21">
        <f t="shared" ref="AB113" si="254">1+AB112</f>
        <v>106</v>
      </c>
      <c r="AC113" s="20"/>
      <c r="AD113" s="6" t="s">
        <v>299</v>
      </c>
      <c r="AE113" s="22">
        <v>46022</v>
      </c>
      <c r="AF113" s="23" t="s">
        <v>718</v>
      </c>
    </row>
    <row r="114" spans="1:32" ht="55.5" customHeight="1" x14ac:dyDescent="0.25">
      <c r="A114" s="3">
        <v>2025</v>
      </c>
      <c r="B114" s="4">
        <v>45931</v>
      </c>
      <c r="C114" s="5">
        <v>46022</v>
      </c>
      <c r="D114" s="40" t="s">
        <v>81</v>
      </c>
      <c r="E114" s="6">
        <v>301</v>
      </c>
      <c r="F114" s="7" t="s">
        <v>330</v>
      </c>
      <c r="G114" s="7" t="s">
        <v>331</v>
      </c>
      <c r="H114" s="7" t="s">
        <v>291</v>
      </c>
      <c r="I114" s="7" t="s">
        <v>546</v>
      </c>
      <c r="J114" s="7" t="s">
        <v>547</v>
      </c>
      <c r="K114" s="13" t="s">
        <v>548</v>
      </c>
      <c r="L114" s="20" t="s">
        <v>91</v>
      </c>
      <c r="M114" s="18">
        <f>(4323.58+112.3+180.78+121.5+1788.73)*2</f>
        <v>13053.779999999999</v>
      </c>
      <c r="N114" s="7" t="s">
        <v>716</v>
      </c>
      <c r="O114" s="19">
        <f>M114-(559.89+211.8)*2</f>
        <v>11510.399999999998</v>
      </c>
      <c r="P114" s="13" t="s">
        <v>716</v>
      </c>
      <c r="Q114" s="20"/>
      <c r="R114" s="20"/>
      <c r="S114" s="21">
        <f t="shared" si="245"/>
        <v>107</v>
      </c>
      <c r="T114" s="21">
        <f t="shared" ref="T114:V114" si="255">1+T113</f>
        <v>107</v>
      </c>
      <c r="U114" s="21">
        <f t="shared" si="255"/>
        <v>107</v>
      </c>
      <c r="V114" s="21">
        <f t="shared" si="255"/>
        <v>107</v>
      </c>
      <c r="W114" s="20"/>
      <c r="X114" s="20"/>
      <c r="Y114" s="21">
        <f t="shared" ref="Y114" si="256">1+Y113</f>
        <v>107</v>
      </c>
      <c r="Z114" s="20"/>
      <c r="AA114" s="21"/>
      <c r="AB114" s="21">
        <f t="shared" ref="AB114" si="257">1+AB113</f>
        <v>107</v>
      </c>
      <c r="AC114" s="20"/>
      <c r="AD114" s="6" t="s">
        <v>299</v>
      </c>
      <c r="AE114" s="22">
        <v>46022</v>
      </c>
      <c r="AF114" s="23" t="s">
        <v>717</v>
      </c>
    </row>
    <row r="115" spans="1:32" ht="55.5" customHeight="1" x14ac:dyDescent="0.25">
      <c r="A115" s="3">
        <v>2025</v>
      </c>
      <c r="B115" s="4">
        <v>45931</v>
      </c>
      <c r="C115" s="5">
        <v>46022</v>
      </c>
      <c r="D115" s="40" t="s">
        <v>81</v>
      </c>
      <c r="E115" s="6">
        <v>1201</v>
      </c>
      <c r="F115" s="7" t="s">
        <v>322</v>
      </c>
      <c r="G115" s="7" t="s">
        <v>322</v>
      </c>
      <c r="H115" s="7" t="s">
        <v>299</v>
      </c>
      <c r="I115" s="7" t="s">
        <v>549</v>
      </c>
      <c r="J115" s="7" t="s">
        <v>550</v>
      </c>
      <c r="K115" s="13" t="s">
        <v>551</v>
      </c>
      <c r="L115" s="20" t="s">
        <v>91</v>
      </c>
      <c r="M115" s="18">
        <f>(5725.05+112.3+180.78+161+2368.56)*2</f>
        <v>17095.38</v>
      </c>
      <c r="N115" s="7" t="s">
        <v>716</v>
      </c>
      <c r="O115" s="19">
        <f>M115-(1821.72+425.67)*2</f>
        <v>12600.600000000002</v>
      </c>
      <c r="P115" s="13" t="s">
        <v>716</v>
      </c>
      <c r="Q115" s="20"/>
      <c r="R115" s="20"/>
      <c r="S115" s="21">
        <f t="shared" si="245"/>
        <v>108</v>
      </c>
      <c r="T115" s="21">
        <f t="shared" ref="T115:V115" si="258">1+T114</f>
        <v>108</v>
      </c>
      <c r="U115" s="21">
        <f t="shared" si="258"/>
        <v>108</v>
      </c>
      <c r="V115" s="21">
        <f t="shared" si="258"/>
        <v>108</v>
      </c>
      <c r="W115" s="20"/>
      <c r="X115" s="20"/>
      <c r="Y115" s="21">
        <f t="shared" ref="Y115" si="259">1+Y114</f>
        <v>108</v>
      </c>
      <c r="Z115" s="20"/>
      <c r="AA115" s="21"/>
      <c r="AB115" s="21">
        <f t="shared" ref="AB115" si="260">1+AB114</f>
        <v>108</v>
      </c>
      <c r="AC115" s="20"/>
      <c r="AD115" s="6" t="s">
        <v>299</v>
      </c>
      <c r="AE115" s="22">
        <v>46022</v>
      </c>
      <c r="AF115" s="23" t="s">
        <v>718</v>
      </c>
    </row>
    <row r="116" spans="1:32" ht="55.5" customHeight="1" x14ac:dyDescent="0.25">
      <c r="A116" s="3">
        <v>2025</v>
      </c>
      <c r="B116" s="4">
        <v>45931</v>
      </c>
      <c r="C116" s="5">
        <v>46022</v>
      </c>
      <c r="D116" s="40" t="s">
        <v>81</v>
      </c>
      <c r="E116" s="6">
        <v>1101</v>
      </c>
      <c r="F116" s="7" t="s">
        <v>552</v>
      </c>
      <c r="G116" s="7" t="s">
        <v>552</v>
      </c>
      <c r="H116" s="7" t="s">
        <v>553</v>
      </c>
      <c r="I116" s="7" t="s">
        <v>554</v>
      </c>
      <c r="J116" s="7" t="s">
        <v>555</v>
      </c>
      <c r="K116" s="13" t="s">
        <v>556</v>
      </c>
      <c r="L116" s="20" t="s">
        <v>91</v>
      </c>
      <c r="M116" s="18">
        <f>(5537.11+112.3+180.78+156+2291.02)*2</f>
        <v>16554.419999999998</v>
      </c>
      <c r="N116" s="7" t="s">
        <v>716</v>
      </c>
      <c r="O116" s="19">
        <f>M116-(882.35+265.86)*2</f>
        <v>14257.999999999998</v>
      </c>
      <c r="P116" s="13" t="s">
        <v>716</v>
      </c>
      <c r="Q116" s="20"/>
      <c r="R116" s="20"/>
      <c r="S116" s="21">
        <v>109</v>
      </c>
      <c r="T116" s="21">
        <v>109</v>
      </c>
      <c r="U116" s="21">
        <v>109</v>
      </c>
      <c r="V116" s="21">
        <v>109</v>
      </c>
      <c r="W116" s="20"/>
      <c r="X116" s="20"/>
      <c r="Y116" s="21">
        <v>109</v>
      </c>
      <c r="Z116" s="20"/>
      <c r="AA116" s="21"/>
      <c r="AB116" s="21">
        <v>109</v>
      </c>
      <c r="AC116" s="20"/>
      <c r="AD116" s="6" t="s">
        <v>299</v>
      </c>
      <c r="AE116" s="22">
        <v>46022</v>
      </c>
      <c r="AF116" s="23" t="s">
        <v>718</v>
      </c>
    </row>
    <row r="117" spans="1:32" ht="55.5" customHeight="1" x14ac:dyDescent="0.25">
      <c r="A117" s="3">
        <v>2025</v>
      </c>
      <c r="B117" s="4">
        <v>45931</v>
      </c>
      <c r="C117" s="5">
        <v>46022</v>
      </c>
      <c r="D117" s="40" t="s">
        <v>81</v>
      </c>
      <c r="E117" s="6">
        <v>609</v>
      </c>
      <c r="F117" s="7" t="s">
        <v>463</v>
      </c>
      <c r="G117" s="7" t="s">
        <v>463</v>
      </c>
      <c r="H117" s="7" t="s">
        <v>291</v>
      </c>
      <c r="I117" s="7" t="s">
        <v>557</v>
      </c>
      <c r="J117" s="7" t="s">
        <v>558</v>
      </c>
      <c r="K117" s="13" t="s">
        <v>559</v>
      </c>
      <c r="L117" s="20" t="s">
        <v>92</v>
      </c>
      <c r="M117" s="18">
        <f>(4752.83+112.3+180.78+133.5+1966.31)*2</f>
        <v>14291.439999999999</v>
      </c>
      <c r="N117" s="7" t="s">
        <v>716</v>
      </c>
      <c r="O117" s="19">
        <f>M117-(1025.04+297.73)*2</f>
        <v>11645.899999999998</v>
      </c>
      <c r="P117" s="13" t="s">
        <v>716</v>
      </c>
      <c r="Q117" s="20"/>
      <c r="R117" s="20"/>
      <c r="S117" s="21">
        <v>110</v>
      </c>
      <c r="T117" s="21">
        <v>110</v>
      </c>
      <c r="U117" s="21">
        <v>110</v>
      </c>
      <c r="V117" s="21">
        <v>110</v>
      </c>
      <c r="W117" s="20"/>
      <c r="X117" s="20"/>
      <c r="Y117" s="21">
        <v>110</v>
      </c>
      <c r="Z117" s="20"/>
      <c r="AA117" s="21"/>
      <c r="AB117" s="21">
        <v>110</v>
      </c>
      <c r="AC117" s="20"/>
      <c r="AD117" s="6" t="s">
        <v>299</v>
      </c>
      <c r="AE117" s="22">
        <v>46022</v>
      </c>
      <c r="AF117" s="23" t="s">
        <v>717</v>
      </c>
    </row>
    <row r="118" spans="1:32" ht="55.5" customHeight="1" x14ac:dyDescent="0.25">
      <c r="A118" s="3">
        <v>2025</v>
      </c>
      <c r="B118" s="4">
        <v>45931</v>
      </c>
      <c r="C118" s="5">
        <v>46022</v>
      </c>
      <c r="D118" s="40" t="s">
        <v>81</v>
      </c>
      <c r="E118" s="6">
        <v>302</v>
      </c>
      <c r="F118" s="7" t="s">
        <v>419</v>
      </c>
      <c r="G118" s="7" t="s">
        <v>419</v>
      </c>
      <c r="H118" s="7" t="s">
        <v>212</v>
      </c>
      <c r="I118" s="7" t="s">
        <v>560</v>
      </c>
      <c r="J118" s="7" t="s">
        <v>561</v>
      </c>
      <c r="K118" s="13" t="s">
        <v>562</v>
      </c>
      <c r="L118" s="20" t="s">
        <v>92</v>
      </c>
      <c r="M118" s="18">
        <f>(4323.58+112.3+180.78+121.5+1788.73)*2</f>
        <v>13053.779999999999</v>
      </c>
      <c r="N118" s="7" t="s">
        <v>716</v>
      </c>
      <c r="O118" s="19">
        <f>M118-(559.89+221.27)*2</f>
        <v>11491.46</v>
      </c>
      <c r="P118" s="13" t="s">
        <v>716</v>
      </c>
      <c r="Q118" s="20"/>
      <c r="R118" s="20"/>
      <c r="S118" s="21">
        <v>111</v>
      </c>
      <c r="T118" s="21">
        <v>111</v>
      </c>
      <c r="U118" s="21">
        <v>111</v>
      </c>
      <c r="V118" s="21">
        <v>111</v>
      </c>
      <c r="W118" s="20"/>
      <c r="X118" s="20"/>
      <c r="Y118" s="21">
        <v>111</v>
      </c>
      <c r="Z118" s="20"/>
      <c r="AA118" s="21"/>
      <c r="AB118" s="21">
        <v>111</v>
      </c>
      <c r="AC118" s="20"/>
      <c r="AD118" s="6" t="s">
        <v>299</v>
      </c>
      <c r="AE118" s="22">
        <v>46022</v>
      </c>
      <c r="AF118" s="23" t="s">
        <v>718</v>
      </c>
    </row>
    <row r="119" spans="1:32" ht="55.5" customHeight="1" x14ac:dyDescent="0.25">
      <c r="A119" s="3">
        <v>2025</v>
      </c>
      <c r="B119" s="4">
        <v>45931</v>
      </c>
      <c r="C119" s="5">
        <v>46022</v>
      </c>
      <c r="D119" s="40" t="s">
        <v>81</v>
      </c>
      <c r="E119" s="6">
        <v>702</v>
      </c>
      <c r="F119" s="7" t="s">
        <v>478</v>
      </c>
      <c r="G119" s="7" t="s">
        <v>478</v>
      </c>
      <c r="H119" s="7" t="s">
        <v>243</v>
      </c>
      <c r="I119" s="7" t="s">
        <v>563</v>
      </c>
      <c r="J119" s="7" t="s">
        <v>564</v>
      </c>
      <c r="K119" s="13" t="s">
        <v>565</v>
      </c>
      <c r="L119" s="20" t="s">
        <v>92</v>
      </c>
      <c r="M119" s="18">
        <f>(4895.91+112.3+180.78+137.5+2025.47)*2</f>
        <v>14703.92</v>
      </c>
      <c r="N119" s="7" t="s">
        <v>716</v>
      </c>
      <c r="O119" s="19">
        <f>M119-(1061.66+303.86)*2</f>
        <v>11972.880000000001</v>
      </c>
      <c r="P119" s="13" t="s">
        <v>716</v>
      </c>
      <c r="Q119" s="20"/>
      <c r="R119" s="20"/>
      <c r="S119" s="21">
        <v>112</v>
      </c>
      <c r="T119" s="21">
        <v>112</v>
      </c>
      <c r="U119" s="21">
        <v>112</v>
      </c>
      <c r="V119" s="21">
        <v>112</v>
      </c>
      <c r="W119" s="20"/>
      <c r="X119" s="20"/>
      <c r="Y119" s="21">
        <v>112</v>
      </c>
      <c r="Z119" s="20"/>
      <c r="AA119" s="21"/>
      <c r="AB119" s="21">
        <v>112</v>
      </c>
      <c r="AC119" s="20"/>
      <c r="AD119" s="6" t="s">
        <v>299</v>
      </c>
      <c r="AE119" s="22">
        <v>46022</v>
      </c>
      <c r="AF119" s="23" t="s">
        <v>717</v>
      </c>
    </row>
    <row r="120" spans="1:32" ht="55.5" customHeight="1" x14ac:dyDescent="0.25">
      <c r="A120" s="3">
        <v>2025</v>
      </c>
      <c r="B120" s="4">
        <v>45931</v>
      </c>
      <c r="C120" s="5">
        <v>46022</v>
      </c>
      <c r="D120" s="40" t="s">
        <v>81</v>
      </c>
      <c r="E120" s="6">
        <v>704</v>
      </c>
      <c r="F120" s="7" t="s">
        <v>566</v>
      </c>
      <c r="G120" s="7" t="s">
        <v>566</v>
      </c>
      <c r="H120" s="7" t="s">
        <v>243</v>
      </c>
      <c r="I120" s="7" t="s">
        <v>567</v>
      </c>
      <c r="J120" s="7" t="s">
        <v>564</v>
      </c>
      <c r="K120" s="13" t="s">
        <v>568</v>
      </c>
      <c r="L120" s="20" t="s">
        <v>91</v>
      </c>
      <c r="M120" s="18">
        <f>(4895.91+112.3+180.78+137.5+2025.47)*2</f>
        <v>14703.92</v>
      </c>
      <c r="N120" s="7" t="s">
        <v>716</v>
      </c>
      <c r="O120" s="19">
        <f>M120-(1026.92+299.11)*2</f>
        <v>12051.86</v>
      </c>
      <c r="P120" s="13" t="s">
        <v>716</v>
      </c>
      <c r="Q120" s="20"/>
      <c r="R120" s="20"/>
      <c r="S120" s="21">
        <f t="shared" ref="S120:S131" si="261">1+S119</f>
        <v>113</v>
      </c>
      <c r="T120" s="21">
        <f t="shared" ref="T120:V120" si="262">1+T119</f>
        <v>113</v>
      </c>
      <c r="U120" s="21">
        <f t="shared" si="262"/>
        <v>113</v>
      </c>
      <c r="V120" s="21">
        <f t="shared" si="262"/>
        <v>113</v>
      </c>
      <c r="W120" s="20"/>
      <c r="X120" s="20"/>
      <c r="Y120" s="21">
        <f t="shared" ref="Y120" si="263">1+Y119</f>
        <v>113</v>
      </c>
      <c r="Z120" s="20"/>
      <c r="AA120" s="21"/>
      <c r="AB120" s="21">
        <f t="shared" ref="AB120" si="264">1+AB119</f>
        <v>113</v>
      </c>
      <c r="AC120" s="20"/>
      <c r="AD120" s="6" t="s">
        <v>299</v>
      </c>
      <c r="AE120" s="22">
        <v>46022</v>
      </c>
      <c r="AF120" s="23" t="s">
        <v>718</v>
      </c>
    </row>
    <row r="121" spans="1:32" ht="55.5" customHeight="1" x14ac:dyDescent="0.25">
      <c r="A121" s="3">
        <v>2025</v>
      </c>
      <c r="B121" s="4">
        <v>45931</v>
      </c>
      <c r="C121" s="5">
        <v>46022</v>
      </c>
      <c r="D121" s="40" t="s">
        <v>81</v>
      </c>
      <c r="E121" s="6">
        <v>614</v>
      </c>
      <c r="F121" s="7" t="s">
        <v>337</v>
      </c>
      <c r="G121" s="7" t="s">
        <v>337</v>
      </c>
      <c r="H121" s="7" t="s">
        <v>275</v>
      </c>
      <c r="I121" s="7" t="s">
        <v>569</v>
      </c>
      <c r="J121" s="7" t="s">
        <v>477</v>
      </c>
      <c r="K121" s="13" t="s">
        <v>413</v>
      </c>
      <c r="L121" s="20" t="s">
        <v>91</v>
      </c>
      <c r="M121" s="18">
        <f>(4752.83+112.3+180.78+133.5+1966.31)*2</f>
        <v>14291.439999999999</v>
      </c>
      <c r="N121" s="7" t="s">
        <v>716</v>
      </c>
      <c r="O121" s="19">
        <f>M121-(940.43+286.17)*2</f>
        <v>11838.239999999998</v>
      </c>
      <c r="P121" s="13" t="s">
        <v>716</v>
      </c>
      <c r="Q121" s="20"/>
      <c r="R121" s="20"/>
      <c r="S121" s="21">
        <f t="shared" si="261"/>
        <v>114</v>
      </c>
      <c r="T121" s="21">
        <f t="shared" ref="T121:V121" si="265">1+T120</f>
        <v>114</v>
      </c>
      <c r="U121" s="21">
        <f t="shared" si="265"/>
        <v>114</v>
      </c>
      <c r="V121" s="21">
        <f t="shared" si="265"/>
        <v>114</v>
      </c>
      <c r="W121" s="20"/>
      <c r="X121" s="20"/>
      <c r="Y121" s="21">
        <f t="shared" ref="Y121" si="266">1+Y120</f>
        <v>114</v>
      </c>
      <c r="Z121" s="20"/>
      <c r="AA121" s="21"/>
      <c r="AB121" s="21">
        <f t="shared" ref="AB121" si="267">1+AB120</f>
        <v>114</v>
      </c>
      <c r="AC121" s="20"/>
      <c r="AD121" s="6" t="s">
        <v>299</v>
      </c>
      <c r="AE121" s="22">
        <v>46022</v>
      </c>
      <c r="AF121" s="23" t="s">
        <v>717</v>
      </c>
    </row>
    <row r="122" spans="1:32" ht="55.5" customHeight="1" x14ac:dyDescent="0.25">
      <c r="A122" s="3">
        <v>2025</v>
      </c>
      <c r="B122" s="4">
        <v>45931</v>
      </c>
      <c r="C122" s="5">
        <v>46022</v>
      </c>
      <c r="D122" s="40" t="s">
        <v>81</v>
      </c>
      <c r="E122" s="6">
        <v>1301</v>
      </c>
      <c r="F122" s="7" t="s">
        <v>443</v>
      </c>
      <c r="G122" s="7" t="s">
        <v>352</v>
      </c>
      <c r="H122" s="7" t="s">
        <v>291</v>
      </c>
      <c r="I122" s="7" t="s">
        <v>570</v>
      </c>
      <c r="J122" s="7" t="s">
        <v>571</v>
      </c>
      <c r="K122" s="13" t="s">
        <v>256</v>
      </c>
      <c r="L122" s="20" t="s">
        <v>92</v>
      </c>
      <c r="M122" s="18">
        <f>(5868.1+112.3+180.78+165+2427.78)*2</f>
        <v>17507.920000000002</v>
      </c>
      <c r="N122" s="7" t="s">
        <v>716</v>
      </c>
      <c r="O122" s="19">
        <f>M122-(1887.8+422.58)*2</f>
        <v>12887.160000000002</v>
      </c>
      <c r="P122" s="13" t="s">
        <v>716</v>
      </c>
      <c r="Q122" s="20"/>
      <c r="R122" s="20"/>
      <c r="S122" s="21">
        <f t="shared" si="261"/>
        <v>115</v>
      </c>
      <c r="T122" s="21">
        <f t="shared" ref="T122:V122" si="268">1+T121</f>
        <v>115</v>
      </c>
      <c r="U122" s="21">
        <f t="shared" si="268"/>
        <v>115</v>
      </c>
      <c r="V122" s="21">
        <f t="shared" si="268"/>
        <v>115</v>
      </c>
      <c r="W122" s="20"/>
      <c r="X122" s="20"/>
      <c r="Y122" s="21">
        <f t="shared" ref="Y122" si="269">1+Y121</f>
        <v>115</v>
      </c>
      <c r="Z122" s="20"/>
      <c r="AA122" s="21"/>
      <c r="AB122" s="21">
        <f t="shared" ref="AB122" si="270">1+AB121</f>
        <v>115</v>
      </c>
      <c r="AC122" s="20"/>
      <c r="AD122" s="6" t="s">
        <v>299</v>
      </c>
      <c r="AE122" s="22">
        <v>46022</v>
      </c>
      <c r="AF122" s="23" t="s">
        <v>718</v>
      </c>
    </row>
    <row r="123" spans="1:32" ht="55.5" customHeight="1" x14ac:dyDescent="0.25">
      <c r="A123" s="3">
        <v>2025</v>
      </c>
      <c r="B123" s="4">
        <v>45931</v>
      </c>
      <c r="C123" s="5">
        <v>46022</v>
      </c>
      <c r="D123" s="40" t="s">
        <v>81</v>
      </c>
      <c r="E123" s="6">
        <v>1405</v>
      </c>
      <c r="F123" s="7" t="s">
        <v>395</v>
      </c>
      <c r="G123" s="7" t="s">
        <v>395</v>
      </c>
      <c r="H123" s="7" t="s">
        <v>275</v>
      </c>
      <c r="I123" s="7" t="s">
        <v>572</v>
      </c>
      <c r="J123" s="7" t="s">
        <v>573</v>
      </c>
      <c r="K123" s="13" t="s">
        <v>460</v>
      </c>
      <c r="L123" s="20" t="s">
        <v>92</v>
      </c>
      <c r="M123" s="18">
        <f>(6036.5+112.3+180.78+170+2497.61)*2</f>
        <v>17994.38</v>
      </c>
      <c r="N123" s="7" t="s">
        <v>716</v>
      </c>
      <c r="O123" s="19">
        <f>M123-(1036.14+290.79)*2</f>
        <v>15340.52</v>
      </c>
      <c r="P123" s="13" t="s">
        <v>716</v>
      </c>
      <c r="Q123" s="20"/>
      <c r="R123" s="20"/>
      <c r="S123" s="21">
        <f t="shared" si="261"/>
        <v>116</v>
      </c>
      <c r="T123" s="21">
        <f t="shared" ref="T123:V123" si="271">1+T122</f>
        <v>116</v>
      </c>
      <c r="U123" s="21">
        <f t="shared" si="271"/>
        <v>116</v>
      </c>
      <c r="V123" s="21">
        <f t="shared" si="271"/>
        <v>116</v>
      </c>
      <c r="W123" s="20"/>
      <c r="X123" s="20"/>
      <c r="Y123" s="21">
        <f t="shared" ref="Y123" si="272">1+Y122</f>
        <v>116</v>
      </c>
      <c r="Z123" s="20"/>
      <c r="AA123" s="21"/>
      <c r="AB123" s="21">
        <f t="shared" ref="AB123" si="273">1+AB122</f>
        <v>116</v>
      </c>
      <c r="AC123" s="20"/>
      <c r="AD123" s="6" t="s">
        <v>299</v>
      </c>
      <c r="AE123" s="22">
        <v>46022</v>
      </c>
      <c r="AF123" s="23" t="s">
        <v>717</v>
      </c>
    </row>
    <row r="124" spans="1:32" ht="55.5" customHeight="1" x14ac:dyDescent="0.25">
      <c r="A124" s="3">
        <v>2025</v>
      </c>
      <c r="B124" s="4">
        <v>45931</v>
      </c>
      <c r="C124" s="5">
        <v>46022</v>
      </c>
      <c r="D124" s="40" t="s">
        <v>81</v>
      </c>
      <c r="E124" s="6">
        <v>1301</v>
      </c>
      <c r="F124" s="7" t="s">
        <v>352</v>
      </c>
      <c r="G124" s="7" t="s">
        <v>352</v>
      </c>
      <c r="H124" s="7" t="s">
        <v>243</v>
      </c>
      <c r="I124" s="7" t="s">
        <v>574</v>
      </c>
      <c r="J124" s="7" t="s">
        <v>575</v>
      </c>
      <c r="K124" s="13" t="s">
        <v>576</v>
      </c>
      <c r="L124" s="20" t="s">
        <v>91</v>
      </c>
      <c r="M124" s="18">
        <f>(5868.1+112.3+180.78+165+2427.78)*2</f>
        <v>17507.920000000002</v>
      </c>
      <c r="N124" s="7" t="s">
        <v>716</v>
      </c>
      <c r="O124" s="19">
        <f>M124-(984.18+294.34)*2</f>
        <v>14950.880000000001</v>
      </c>
      <c r="P124" s="13" t="s">
        <v>716</v>
      </c>
      <c r="Q124" s="20"/>
      <c r="R124" s="20"/>
      <c r="S124" s="21">
        <f t="shared" si="261"/>
        <v>117</v>
      </c>
      <c r="T124" s="21">
        <f t="shared" ref="T124:V124" si="274">1+T123</f>
        <v>117</v>
      </c>
      <c r="U124" s="21">
        <f t="shared" si="274"/>
        <v>117</v>
      </c>
      <c r="V124" s="21">
        <f t="shared" si="274"/>
        <v>117</v>
      </c>
      <c r="W124" s="20"/>
      <c r="X124" s="20"/>
      <c r="Y124" s="21">
        <f t="shared" ref="Y124" si="275">1+Y123</f>
        <v>117</v>
      </c>
      <c r="Z124" s="20"/>
      <c r="AA124" s="21"/>
      <c r="AB124" s="21">
        <f t="shared" ref="AB124" si="276">1+AB123</f>
        <v>117</v>
      </c>
      <c r="AC124" s="20"/>
      <c r="AD124" s="6" t="s">
        <v>299</v>
      </c>
      <c r="AE124" s="22">
        <v>46022</v>
      </c>
      <c r="AF124" s="23" t="s">
        <v>718</v>
      </c>
    </row>
    <row r="125" spans="1:32" ht="55.5" customHeight="1" x14ac:dyDescent="0.25">
      <c r="A125" s="3">
        <v>2025</v>
      </c>
      <c r="B125" s="4">
        <v>45931</v>
      </c>
      <c r="C125" s="5">
        <v>46022</v>
      </c>
      <c r="D125" s="40" t="s">
        <v>81</v>
      </c>
      <c r="E125" s="6">
        <v>1007</v>
      </c>
      <c r="F125" s="7" t="s">
        <v>326</v>
      </c>
      <c r="G125" s="7" t="s">
        <v>326</v>
      </c>
      <c r="H125" s="7" t="s">
        <v>243</v>
      </c>
      <c r="I125" s="7" t="s">
        <v>577</v>
      </c>
      <c r="J125" s="7" t="s">
        <v>578</v>
      </c>
      <c r="K125" s="13" t="s">
        <v>579</v>
      </c>
      <c r="L125" s="20" t="s">
        <v>91</v>
      </c>
      <c r="M125" s="18">
        <f>(5394.61+112.3+180.78+151.5+2231.77)*2</f>
        <v>16141.919999999998</v>
      </c>
      <c r="N125" s="7" t="s">
        <v>716</v>
      </c>
      <c r="O125" s="19">
        <f>M125-(838.29+295.32)*2</f>
        <v>13874.699999999999</v>
      </c>
      <c r="P125" s="13" t="s">
        <v>716</v>
      </c>
      <c r="Q125" s="20"/>
      <c r="R125" s="20"/>
      <c r="S125" s="21">
        <f t="shared" si="261"/>
        <v>118</v>
      </c>
      <c r="T125" s="21">
        <f t="shared" ref="T125:V125" si="277">1+T124</f>
        <v>118</v>
      </c>
      <c r="U125" s="21">
        <f t="shared" si="277"/>
        <v>118</v>
      </c>
      <c r="V125" s="21">
        <f t="shared" si="277"/>
        <v>118</v>
      </c>
      <c r="W125" s="20"/>
      <c r="X125" s="20"/>
      <c r="Y125" s="21">
        <f t="shared" ref="Y125" si="278">1+Y124</f>
        <v>118</v>
      </c>
      <c r="Z125" s="20"/>
      <c r="AA125" s="21"/>
      <c r="AB125" s="21">
        <f t="shared" ref="AB125" si="279">1+AB124</f>
        <v>118</v>
      </c>
      <c r="AC125" s="20"/>
      <c r="AD125" s="6" t="s">
        <v>299</v>
      </c>
      <c r="AE125" s="22">
        <v>46022</v>
      </c>
      <c r="AF125" s="23" t="s">
        <v>717</v>
      </c>
    </row>
    <row r="126" spans="1:32" ht="55.5" customHeight="1" x14ac:dyDescent="0.25">
      <c r="A126" s="3">
        <v>2025</v>
      </c>
      <c r="B126" s="4">
        <v>45931</v>
      </c>
      <c r="C126" s="5">
        <v>46022</v>
      </c>
      <c r="D126" s="40" t="s">
        <v>81</v>
      </c>
      <c r="E126" s="6">
        <v>614</v>
      </c>
      <c r="F126" s="7" t="s">
        <v>337</v>
      </c>
      <c r="G126" s="7" t="s">
        <v>337</v>
      </c>
      <c r="H126" s="7" t="s">
        <v>212</v>
      </c>
      <c r="I126" s="7" t="s">
        <v>580</v>
      </c>
      <c r="J126" s="7" t="s">
        <v>578</v>
      </c>
      <c r="K126" s="13" t="s">
        <v>581</v>
      </c>
      <c r="L126" s="20" t="s">
        <v>92</v>
      </c>
      <c r="M126" s="18">
        <f>(4752.83+112.3+180.78+133.5+1966.31)*2</f>
        <v>14291.439999999999</v>
      </c>
      <c r="N126" s="7" t="s">
        <v>716</v>
      </c>
      <c r="O126" s="19">
        <f>M126-(1025.04+297.73)*2</f>
        <v>11645.899999999998</v>
      </c>
      <c r="P126" s="13" t="s">
        <v>716</v>
      </c>
      <c r="Q126" s="20"/>
      <c r="R126" s="20"/>
      <c r="S126" s="21">
        <f t="shared" si="261"/>
        <v>119</v>
      </c>
      <c r="T126" s="21">
        <f t="shared" ref="T126:V126" si="280">1+T125</f>
        <v>119</v>
      </c>
      <c r="U126" s="21">
        <f t="shared" si="280"/>
        <v>119</v>
      </c>
      <c r="V126" s="21">
        <f t="shared" si="280"/>
        <v>119</v>
      </c>
      <c r="W126" s="20"/>
      <c r="X126" s="20"/>
      <c r="Y126" s="21">
        <f t="shared" ref="Y126" si="281">1+Y125</f>
        <v>119</v>
      </c>
      <c r="Z126" s="20"/>
      <c r="AA126" s="21"/>
      <c r="AB126" s="21">
        <f t="shared" ref="AB126" si="282">1+AB125</f>
        <v>119</v>
      </c>
      <c r="AC126" s="20"/>
      <c r="AD126" s="6" t="s">
        <v>299</v>
      </c>
      <c r="AE126" s="22">
        <v>46022</v>
      </c>
      <c r="AF126" s="23" t="s">
        <v>718</v>
      </c>
    </row>
    <row r="127" spans="1:32" ht="55.5" customHeight="1" x14ac:dyDescent="0.25">
      <c r="A127" s="3">
        <v>2025</v>
      </c>
      <c r="B127" s="4">
        <v>45931</v>
      </c>
      <c r="C127" s="5">
        <v>46022</v>
      </c>
      <c r="D127" s="40" t="s">
        <v>81</v>
      </c>
      <c r="E127" s="6">
        <v>1301</v>
      </c>
      <c r="F127" s="7" t="s">
        <v>443</v>
      </c>
      <c r="G127" s="7" t="s">
        <v>352</v>
      </c>
      <c r="H127" s="7" t="s">
        <v>212</v>
      </c>
      <c r="I127" s="7" t="s">
        <v>582</v>
      </c>
      <c r="J127" s="7" t="s">
        <v>583</v>
      </c>
      <c r="K127" s="13" t="s">
        <v>584</v>
      </c>
      <c r="L127" s="20" t="s">
        <v>92</v>
      </c>
      <c r="M127" s="18">
        <f>(5868.1+112.3+180.78+165+2427.78)*2</f>
        <v>17507.920000000002</v>
      </c>
      <c r="N127" s="7" t="s">
        <v>716</v>
      </c>
      <c r="O127" s="19">
        <f>M127-(1887.8+417.84)*2</f>
        <v>12896.640000000003</v>
      </c>
      <c r="P127" s="13" t="s">
        <v>716</v>
      </c>
      <c r="Q127" s="20"/>
      <c r="R127" s="20"/>
      <c r="S127" s="21">
        <f t="shared" si="261"/>
        <v>120</v>
      </c>
      <c r="T127" s="21">
        <f t="shared" ref="T127:V127" si="283">1+T126</f>
        <v>120</v>
      </c>
      <c r="U127" s="21">
        <f t="shared" si="283"/>
        <v>120</v>
      </c>
      <c r="V127" s="21">
        <f t="shared" si="283"/>
        <v>120</v>
      </c>
      <c r="W127" s="20"/>
      <c r="X127" s="20"/>
      <c r="Y127" s="21">
        <f t="shared" ref="Y127" si="284">1+Y126</f>
        <v>120</v>
      </c>
      <c r="Z127" s="20"/>
      <c r="AA127" s="21"/>
      <c r="AB127" s="21">
        <f t="shared" ref="AB127" si="285">1+AB126</f>
        <v>120</v>
      </c>
      <c r="AC127" s="20"/>
      <c r="AD127" s="6" t="s">
        <v>299</v>
      </c>
      <c r="AE127" s="22">
        <v>46022</v>
      </c>
      <c r="AF127" s="23" t="s">
        <v>717</v>
      </c>
    </row>
    <row r="128" spans="1:32" ht="55.5" customHeight="1" x14ac:dyDescent="0.25">
      <c r="A128" s="3">
        <v>2025</v>
      </c>
      <c r="B128" s="4">
        <v>45931</v>
      </c>
      <c r="C128" s="5">
        <v>46022</v>
      </c>
      <c r="D128" s="40" t="s">
        <v>81</v>
      </c>
      <c r="E128" s="6">
        <v>301</v>
      </c>
      <c r="F128" s="7" t="s">
        <v>585</v>
      </c>
      <c r="G128" s="7" t="s">
        <v>585</v>
      </c>
      <c r="H128" s="7" t="s">
        <v>291</v>
      </c>
      <c r="I128" s="7" t="s">
        <v>586</v>
      </c>
      <c r="J128" s="7" t="s">
        <v>235</v>
      </c>
      <c r="K128" s="13" t="s">
        <v>460</v>
      </c>
      <c r="L128" s="20" t="s">
        <v>91</v>
      </c>
      <c r="M128" s="18">
        <f>(4323.58+112.3+180.78+121.5+1788.73)*2</f>
        <v>13053.779999999999</v>
      </c>
      <c r="N128" s="7" t="s">
        <v>716</v>
      </c>
      <c r="O128" s="19">
        <f>M128-(559.89+211.8)*2</f>
        <v>11510.399999999998</v>
      </c>
      <c r="P128" s="13" t="s">
        <v>716</v>
      </c>
      <c r="Q128" s="20"/>
      <c r="R128" s="20"/>
      <c r="S128" s="21">
        <f t="shared" si="261"/>
        <v>121</v>
      </c>
      <c r="T128" s="21">
        <f t="shared" ref="T128:V128" si="286">1+T127</f>
        <v>121</v>
      </c>
      <c r="U128" s="21">
        <f t="shared" si="286"/>
        <v>121</v>
      </c>
      <c r="V128" s="21">
        <f t="shared" si="286"/>
        <v>121</v>
      </c>
      <c r="W128" s="20"/>
      <c r="X128" s="20"/>
      <c r="Y128" s="21">
        <f t="shared" ref="Y128" si="287">1+Y127</f>
        <v>121</v>
      </c>
      <c r="Z128" s="20"/>
      <c r="AA128" s="21"/>
      <c r="AB128" s="21">
        <f t="shared" ref="AB128" si="288">1+AB127</f>
        <v>121</v>
      </c>
      <c r="AC128" s="20"/>
      <c r="AD128" s="6" t="s">
        <v>299</v>
      </c>
      <c r="AE128" s="22">
        <v>46022</v>
      </c>
      <c r="AF128" s="23" t="s">
        <v>718</v>
      </c>
    </row>
    <row r="129" spans="1:32" ht="55.5" customHeight="1" x14ac:dyDescent="0.25">
      <c r="A129" s="3">
        <v>2025</v>
      </c>
      <c r="B129" s="4">
        <v>45931</v>
      </c>
      <c r="C129" s="5">
        <v>46022</v>
      </c>
      <c r="D129" s="40" t="s">
        <v>81</v>
      </c>
      <c r="E129" s="6">
        <v>704</v>
      </c>
      <c r="F129" s="7" t="s">
        <v>390</v>
      </c>
      <c r="G129" s="7" t="s">
        <v>391</v>
      </c>
      <c r="H129" s="7" t="s">
        <v>243</v>
      </c>
      <c r="I129" s="7" t="s">
        <v>587</v>
      </c>
      <c r="J129" s="7" t="s">
        <v>588</v>
      </c>
      <c r="K129" s="13" t="s">
        <v>589</v>
      </c>
      <c r="L129" s="20" t="s">
        <v>92</v>
      </c>
      <c r="M129" s="18">
        <f>(4895.91+112.3+180.78+137.5+2025.47)*2</f>
        <v>14703.92</v>
      </c>
      <c r="N129" s="7" t="s">
        <v>716</v>
      </c>
      <c r="O129" s="19">
        <f>M129-(1070.7+305.09)*2</f>
        <v>11952.34</v>
      </c>
      <c r="P129" s="13" t="s">
        <v>716</v>
      </c>
      <c r="Q129" s="20"/>
      <c r="R129" s="20"/>
      <c r="S129" s="21">
        <f t="shared" si="261"/>
        <v>122</v>
      </c>
      <c r="T129" s="21">
        <f t="shared" ref="T129:V129" si="289">1+T128</f>
        <v>122</v>
      </c>
      <c r="U129" s="21">
        <f t="shared" si="289"/>
        <v>122</v>
      </c>
      <c r="V129" s="21">
        <f t="shared" si="289"/>
        <v>122</v>
      </c>
      <c r="W129" s="20"/>
      <c r="X129" s="20"/>
      <c r="Y129" s="21">
        <f t="shared" ref="Y129" si="290">1+Y128</f>
        <v>122</v>
      </c>
      <c r="Z129" s="20"/>
      <c r="AA129" s="21"/>
      <c r="AB129" s="21">
        <f t="shared" ref="AB129" si="291">1+AB128</f>
        <v>122</v>
      </c>
      <c r="AC129" s="20"/>
      <c r="AD129" s="6" t="s">
        <v>299</v>
      </c>
      <c r="AE129" s="22">
        <v>46022</v>
      </c>
      <c r="AF129" s="23" t="s">
        <v>717</v>
      </c>
    </row>
    <row r="130" spans="1:32" ht="55.5" customHeight="1" x14ac:dyDescent="0.25">
      <c r="A130" s="3">
        <v>2025</v>
      </c>
      <c r="B130" s="4">
        <v>45931</v>
      </c>
      <c r="C130" s="5">
        <v>46022</v>
      </c>
      <c r="D130" s="40" t="s">
        <v>81</v>
      </c>
      <c r="E130" s="6">
        <v>404</v>
      </c>
      <c r="F130" s="7" t="s">
        <v>379</v>
      </c>
      <c r="G130" s="7" t="s">
        <v>379</v>
      </c>
      <c r="H130" s="7" t="s">
        <v>212</v>
      </c>
      <c r="I130" s="7" t="s">
        <v>590</v>
      </c>
      <c r="J130" s="7" t="s">
        <v>588</v>
      </c>
      <c r="K130" s="13" t="s">
        <v>591</v>
      </c>
      <c r="L130" s="20" t="s">
        <v>92</v>
      </c>
      <c r="M130" s="18">
        <f>(4466.68+112.3+180.78+125.5+1847.91)*2</f>
        <v>13466.34</v>
      </c>
      <c r="N130" s="7" t="s">
        <v>716</v>
      </c>
      <c r="O130" s="19">
        <f>M130-(593.91+228.42)*2</f>
        <v>11821.68</v>
      </c>
      <c r="P130" s="13" t="s">
        <v>716</v>
      </c>
      <c r="Q130" s="20"/>
      <c r="R130" s="20"/>
      <c r="S130" s="21">
        <f t="shared" si="261"/>
        <v>123</v>
      </c>
      <c r="T130" s="21">
        <f t="shared" ref="T130:V130" si="292">1+T129</f>
        <v>123</v>
      </c>
      <c r="U130" s="21">
        <f t="shared" si="292"/>
        <v>123</v>
      </c>
      <c r="V130" s="21">
        <f t="shared" si="292"/>
        <v>123</v>
      </c>
      <c r="W130" s="20"/>
      <c r="X130" s="20"/>
      <c r="Y130" s="21">
        <f t="shared" ref="Y130" si="293">1+Y129</f>
        <v>123</v>
      </c>
      <c r="Z130" s="20"/>
      <c r="AA130" s="21"/>
      <c r="AB130" s="21">
        <f t="shared" ref="AB130" si="294">1+AB129</f>
        <v>123</v>
      </c>
      <c r="AC130" s="20"/>
      <c r="AD130" s="6" t="s">
        <v>299</v>
      </c>
      <c r="AE130" s="22">
        <v>46022</v>
      </c>
      <c r="AF130" s="23" t="s">
        <v>718</v>
      </c>
    </row>
    <row r="131" spans="1:32" ht="55.5" customHeight="1" x14ac:dyDescent="0.25">
      <c r="A131" s="3">
        <v>2025</v>
      </c>
      <c r="B131" s="4">
        <v>45931</v>
      </c>
      <c r="C131" s="5">
        <v>46022</v>
      </c>
      <c r="D131" s="40" t="s">
        <v>81</v>
      </c>
      <c r="E131" s="6">
        <v>609</v>
      </c>
      <c r="F131" s="7" t="s">
        <v>463</v>
      </c>
      <c r="G131" s="7" t="s">
        <v>463</v>
      </c>
      <c r="H131" s="7" t="s">
        <v>212</v>
      </c>
      <c r="I131" s="7" t="s">
        <v>592</v>
      </c>
      <c r="J131" s="7" t="s">
        <v>588</v>
      </c>
      <c r="K131" s="13" t="s">
        <v>453</v>
      </c>
      <c r="L131" s="20" t="s">
        <v>92</v>
      </c>
      <c r="M131" s="18">
        <f>(4752.83+112.3+180.78+133.5+1966.31)*2</f>
        <v>14291.439999999999</v>
      </c>
      <c r="N131" s="7" t="s">
        <v>716</v>
      </c>
      <c r="O131" s="19">
        <f>M131-(1017.42+296.69)*2</f>
        <v>11663.22</v>
      </c>
      <c r="P131" s="13" t="s">
        <v>716</v>
      </c>
      <c r="Q131" s="20"/>
      <c r="R131" s="20"/>
      <c r="S131" s="21">
        <f t="shared" si="261"/>
        <v>124</v>
      </c>
      <c r="T131" s="21">
        <f t="shared" ref="T131:V131" si="295">1+T130</f>
        <v>124</v>
      </c>
      <c r="U131" s="21">
        <f t="shared" si="295"/>
        <v>124</v>
      </c>
      <c r="V131" s="21">
        <f t="shared" si="295"/>
        <v>124</v>
      </c>
      <c r="W131" s="20"/>
      <c r="X131" s="20"/>
      <c r="Y131" s="21">
        <f t="shared" ref="Y131" si="296">1+Y130</f>
        <v>124</v>
      </c>
      <c r="Z131" s="20"/>
      <c r="AA131" s="21"/>
      <c r="AB131" s="21">
        <f t="shared" ref="AB131" si="297">1+AB130</f>
        <v>124</v>
      </c>
      <c r="AC131" s="20"/>
      <c r="AD131" s="6" t="s">
        <v>299</v>
      </c>
      <c r="AE131" s="22">
        <v>46022</v>
      </c>
      <c r="AF131" s="23" t="s">
        <v>717</v>
      </c>
    </row>
    <row r="132" spans="1:32" ht="55.5" customHeight="1" x14ac:dyDescent="0.25">
      <c r="A132" s="3">
        <v>2025</v>
      </c>
      <c r="B132" s="4">
        <v>45931</v>
      </c>
      <c r="C132" s="5">
        <v>46022</v>
      </c>
      <c r="D132" s="40" t="s">
        <v>81</v>
      </c>
      <c r="E132" s="6">
        <v>211</v>
      </c>
      <c r="F132" s="7" t="s">
        <v>318</v>
      </c>
      <c r="G132" s="7" t="s">
        <v>318</v>
      </c>
      <c r="H132" s="7" t="s">
        <v>299</v>
      </c>
      <c r="I132" s="7" t="s">
        <v>398</v>
      </c>
      <c r="J132" s="7" t="s">
        <v>593</v>
      </c>
      <c r="K132" s="13" t="s">
        <v>594</v>
      </c>
      <c r="L132" s="20" t="s">
        <v>91</v>
      </c>
      <c r="M132" s="18">
        <f>(4180.48+112.3+180.78+117.5+1729.55)*2</f>
        <v>12641.22</v>
      </c>
      <c r="N132" s="7" t="s">
        <v>716</v>
      </c>
      <c r="O132" s="19">
        <f>M132-(526.88+216.62)*2</f>
        <v>11154.22</v>
      </c>
      <c r="P132" s="13" t="s">
        <v>716</v>
      </c>
      <c r="Q132" s="20"/>
      <c r="R132" s="20"/>
      <c r="S132" s="21">
        <v>125</v>
      </c>
      <c r="T132" s="21">
        <v>125</v>
      </c>
      <c r="U132" s="21">
        <v>125</v>
      </c>
      <c r="V132" s="21">
        <v>125</v>
      </c>
      <c r="W132" s="20"/>
      <c r="X132" s="20"/>
      <c r="Y132" s="21">
        <v>125</v>
      </c>
      <c r="Z132" s="20"/>
      <c r="AA132" s="21"/>
      <c r="AB132" s="21">
        <v>125</v>
      </c>
      <c r="AC132" s="20"/>
      <c r="AD132" s="6" t="s">
        <v>299</v>
      </c>
      <c r="AE132" s="22">
        <v>46022</v>
      </c>
      <c r="AF132" s="23" t="s">
        <v>718</v>
      </c>
    </row>
    <row r="133" spans="1:32" ht="55.5" customHeight="1" x14ac:dyDescent="0.25">
      <c r="A133" s="3">
        <v>2025</v>
      </c>
      <c r="B133" s="4">
        <v>45931</v>
      </c>
      <c r="C133" s="5">
        <v>46022</v>
      </c>
      <c r="D133" s="40" t="s">
        <v>81</v>
      </c>
      <c r="E133" s="6">
        <v>219</v>
      </c>
      <c r="F133" s="16" t="s">
        <v>376</v>
      </c>
      <c r="G133" s="16" t="s">
        <v>376</v>
      </c>
      <c r="H133" s="17" t="s">
        <v>404</v>
      </c>
      <c r="I133" s="7" t="s">
        <v>595</v>
      </c>
      <c r="J133" s="7" t="s">
        <v>596</v>
      </c>
      <c r="K133" s="13" t="s">
        <v>597</v>
      </c>
      <c r="L133" s="20" t="s">
        <v>92</v>
      </c>
      <c r="M133" s="18">
        <f>(4180.48+112.3+180.78+117.5+1729.55)*2</f>
        <v>12641.22</v>
      </c>
      <c r="N133" s="7" t="s">
        <v>716</v>
      </c>
      <c r="O133" s="19">
        <f>M133-(526.88+198.11)*2</f>
        <v>11191.24</v>
      </c>
      <c r="P133" s="13" t="s">
        <v>716</v>
      </c>
      <c r="Q133" s="20"/>
      <c r="R133" s="20"/>
      <c r="S133" s="21">
        <v>126</v>
      </c>
      <c r="T133" s="21">
        <v>126</v>
      </c>
      <c r="U133" s="21">
        <v>126</v>
      </c>
      <c r="V133" s="21">
        <v>126</v>
      </c>
      <c r="W133" s="20"/>
      <c r="X133" s="20"/>
      <c r="Y133" s="21">
        <v>126</v>
      </c>
      <c r="Z133" s="20"/>
      <c r="AA133" s="21"/>
      <c r="AB133" s="21">
        <v>126</v>
      </c>
      <c r="AC133" s="20"/>
      <c r="AD133" s="6" t="s">
        <v>299</v>
      </c>
      <c r="AE133" s="22">
        <v>46022</v>
      </c>
      <c r="AF133" s="23" t="s">
        <v>718</v>
      </c>
    </row>
    <row r="134" spans="1:32" ht="55.5" customHeight="1" x14ac:dyDescent="0.25">
      <c r="A134" s="3">
        <v>2025</v>
      </c>
      <c r="B134" s="4">
        <v>45931</v>
      </c>
      <c r="C134" s="5">
        <v>46022</v>
      </c>
      <c r="D134" s="40" t="s">
        <v>81</v>
      </c>
      <c r="E134" s="6">
        <v>709</v>
      </c>
      <c r="F134" s="7" t="s">
        <v>598</v>
      </c>
      <c r="G134" s="7" t="s">
        <v>599</v>
      </c>
      <c r="H134" s="7" t="s">
        <v>299</v>
      </c>
      <c r="I134" s="7" t="s">
        <v>600</v>
      </c>
      <c r="J134" s="7" t="s">
        <v>601</v>
      </c>
      <c r="K134" s="13" t="s">
        <v>368</v>
      </c>
      <c r="L134" s="20" t="s">
        <v>91</v>
      </c>
      <c r="M134" s="18">
        <f>(4895.91+112.3+180.78+137.5+2025.47)*2</f>
        <v>14703.92</v>
      </c>
      <c r="N134" s="7" t="s">
        <v>716</v>
      </c>
      <c r="O134" s="19">
        <f>M134-(1070.7+305.09)*2</f>
        <v>11952.34</v>
      </c>
      <c r="P134" s="13" t="s">
        <v>716</v>
      </c>
      <c r="Q134" s="20"/>
      <c r="R134" s="20"/>
      <c r="S134" s="21">
        <v>127</v>
      </c>
      <c r="T134" s="21">
        <v>127</v>
      </c>
      <c r="U134" s="21">
        <v>127</v>
      </c>
      <c r="V134" s="21">
        <v>127</v>
      </c>
      <c r="W134" s="20"/>
      <c r="X134" s="20"/>
      <c r="Y134" s="21">
        <v>127</v>
      </c>
      <c r="Z134" s="20"/>
      <c r="AA134" s="21"/>
      <c r="AB134" s="21">
        <v>127</v>
      </c>
      <c r="AC134" s="20"/>
      <c r="AD134" s="6" t="s">
        <v>299</v>
      </c>
      <c r="AE134" s="22">
        <v>46022</v>
      </c>
      <c r="AF134" s="23" t="s">
        <v>717</v>
      </c>
    </row>
    <row r="135" spans="1:32" ht="55.5" customHeight="1" x14ac:dyDescent="0.25">
      <c r="A135" s="3">
        <v>2025</v>
      </c>
      <c r="B135" s="4">
        <v>45931</v>
      </c>
      <c r="C135" s="5">
        <v>46022</v>
      </c>
      <c r="D135" s="40" t="s">
        <v>81</v>
      </c>
      <c r="E135" s="6">
        <v>211</v>
      </c>
      <c r="F135" s="7" t="s">
        <v>318</v>
      </c>
      <c r="G135" s="7" t="s">
        <v>318</v>
      </c>
      <c r="H135" s="7" t="s">
        <v>299</v>
      </c>
      <c r="I135" s="7" t="s">
        <v>602</v>
      </c>
      <c r="J135" s="7" t="s">
        <v>603</v>
      </c>
      <c r="K135" s="13" t="s">
        <v>604</v>
      </c>
      <c r="L135" s="20" t="s">
        <v>92</v>
      </c>
      <c r="M135" s="18">
        <f>(4180.48+112.3+180.78+117.5+1729.55)*2</f>
        <v>12641.22</v>
      </c>
      <c r="N135" s="7" t="s">
        <v>716</v>
      </c>
      <c r="O135" s="19">
        <f>M135-(526.88+204.66)*2</f>
        <v>11178.14</v>
      </c>
      <c r="P135" s="13" t="s">
        <v>716</v>
      </c>
      <c r="Q135" s="20"/>
      <c r="R135" s="20"/>
      <c r="S135" s="21">
        <v>128</v>
      </c>
      <c r="T135" s="21">
        <v>128</v>
      </c>
      <c r="U135" s="21">
        <v>128</v>
      </c>
      <c r="V135" s="21">
        <v>128</v>
      </c>
      <c r="W135" s="20"/>
      <c r="X135" s="20"/>
      <c r="Y135" s="21">
        <v>128</v>
      </c>
      <c r="Z135" s="20"/>
      <c r="AA135" s="21"/>
      <c r="AB135" s="21">
        <v>128</v>
      </c>
      <c r="AC135" s="20"/>
      <c r="AD135" s="6" t="s">
        <v>299</v>
      </c>
      <c r="AE135" s="22">
        <v>46022</v>
      </c>
      <c r="AF135" s="23" t="s">
        <v>718</v>
      </c>
    </row>
    <row r="136" spans="1:32" ht="55.5" customHeight="1" x14ac:dyDescent="0.25">
      <c r="A136" s="3">
        <v>2025</v>
      </c>
      <c r="B136" s="4">
        <v>45931</v>
      </c>
      <c r="C136" s="5">
        <v>46022</v>
      </c>
      <c r="D136" s="40" t="s">
        <v>81</v>
      </c>
      <c r="E136" s="6">
        <v>614</v>
      </c>
      <c r="F136" s="7" t="s">
        <v>337</v>
      </c>
      <c r="G136" s="7" t="s">
        <v>337</v>
      </c>
      <c r="H136" s="7" t="s">
        <v>275</v>
      </c>
      <c r="I136" s="7" t="s">
        <v>605</v>
      </c>
      <c r="J136" s="7" t="s">
        <v>606</v>
      </c>
      <c r="K136" s="13" t="s">
        <v>607</v>
      </c>
      <c r="L136" s="20" t="s">
        <v>92</v>
      </c>
      <c r="M136" s="18">
        <f>(4752.83+112.3+180.78+133.5+1966.31)*2</f>
        <v>14291.439999999999</v>
      </c>
      <c r="N136" s="7" t="s">
        <v>716</v>
      </c>
      <c r="O136" s="19">
        <f>M136-(1025.04+297.73)*2</f>
        <v>11645.899999999998</v>
      </c>
      <c r="P136" s="13" t="s">
        <v>716</v>
      </c>
      <c r="Q136" s="20"/>
      <c r="R136" s="20"/>
      <c r="S136" s="21">
        <v>129</v>
      </c>
      <c r="T136" s="21">
        <v>129</v>
      </c>
      <c r="U136" s="21">
        <v>129</v>
      </c>
      <c r="V136" s="21">
        <v>129</v>
      </c>
      <c r="W136" s="20"/>
      <c r="X136" s="20"/>
      <c r="Y136" s="21">
        <v>129</v>
      </c>
      <c r="Z136" s="20"/>
      <c r="AA136" s="21"/>
      <c r="AB136" s="21">
        <v>129</v>
      </c>
      <c r="AC136" s="20"/>
      <c r="AD136" s="6" t="s">
        <v>299</v>
      </c>
      <c r="AE136" s="22">
        <v>46022</v>
      </c>
      <c r="AF136" s="23" t="s">
        <v>717</v>
      </c>
    </row>
    <row r="137" spans="1:32" ht="55.5" customHeight="1" x14ac:dyDescent="0.25">
      <c r="A137" s="3">
        <v>2025</v>
      </c>
      <c r="B137" s="4">
        <v>45931</v>
      </c>
      <c r="C137" s="5">
        <v>46022</v>
      </c>
      <c r="D137" s="40" t="s">
        <v>81</v>
      </c>
      <c r="E137" s="6">
        <v>615</v>
      </c>
      <c r="F137" s="7" t="s">
        <v>608</v>
      </c>
      <c r="G137" s="7" t="s">
        <v>314</v>
      </c>
      <c r="H137" s="7" t="s">
        <v>291</v>
      </c>
      <c r="I137" s="7" t="s">
        <v>609</v>
      </c>
      <c r="J137" s="7" t="s">
        <v>606</v>
      </c>
      <c r="K137" s="13" t="s">
        <v>610</v>
      </c>
      <c r="L137" s="20" t="s">
        <v>92</v>
      </c>
      <c r="M137" s="18">
        <f>(4752.83+112.3+180.74+133.5+1966.31)*2</f>
        <v>14291.36</v>
      </c>
      <c r="N137" s="7" t="s">
        <v>716</v>
      </c>
      <c r="O137" s="19">
        <f>M137-(1372.52+345.22)*2</f>
        <v>10855.880000000001</v>
      </c>
      <c r="P137" s="13" t="s">
        <v>716</v>
      </c>
      <c r="Q137" s="20"/>
      <c r="R137" s="20"/>
      <c r="S137" s="21">
        <f t="shared" ref="S137:S141" si="298">1+S136</f>
        <v>130</v>
      </c>
      <c r="T137" s="21">
        <f t="shared" ref="T137:V137" si="299">1+T136</f>
        <v>130</v>
      </c>
      <c r="U137" s="21">
        <f t="shared" si="299"/>
        <v>130</v>
      </c>
      <c r="V137" s="21">
        <f t="shared" si="299"/>
        <v>130</v>
      </c>
      <c r="W137" s="20"/>
      <c r="X137" s="20"/>
      <c r="Y137" s="21">
        <f t="shared" ref="Y137" si="300">1+Y136</f>
        <v>130</v>
      </c>
      <c r="Z137" s="20"/>
      <c r="AA137" s="21"/>
      <c r="AB137" s="21">
        <f t="shared" ref="AB137" si="301">1+AB136</f>
        <v>130</v>
      </c>
      <c r="AC137" s="20"/>
      <c r="AD137" s="6" t="s">
        <v>299</v>
      </c>
      <c r="AE137" s="22">
        <v>46022</v>
      </c>
      <c r="AF137" s="23" t="s">
        <v>718</v>
      </c>
    </row>
    <row r="138" spans="1:32" ht="55.5" customHeight="1" x14ac:dyDescent="0.25">
      <c r="A138" s="3">
        <v>2025</v>
      </c>
      <c r="B138" s="4">
        <v>45931</v>
      </c>
      <c r="C138" s="5">
        <v>46022</v>
      </c>
      <c r="D138" s="40" t="s">
        <v>81</v>
      </c>
      <c r="E138" s="6">
        <v>911</v>
      </c>
      <c r="F138" s="7" t="s">
        <v>369</v>
      </c>
      <c r="G138" s="7" t="s">
        <v>369</v>
      </c>
      <c r="H138" s="7" t="s">
        <v>275</v>
      </c>
      <c r="I138" s="7" t="s">
        <v>611</v>
      </c>
      <c r="J138" s="7" t="s">
        <v>612</v>
      </c>
      <c r="K138" s="13" t="s">
        <v>613</v>
      </c>
      <c r="L138" s="20" t="s">
        <v>91</v>
      </c>
      <c r="M138" s="18">
        <f>(5251.54+112.3+180.78+147.5+2172.57)*2</f>
        <v>15729.380000000001</v>
      </c>
      <c r="N138" s="7" t="s">
        <v>716</v>
      </c>
      <c r="O138" s="19">
        <f>M138-(1602.88+392.05)*2</f>
        <v>11739.52</v>
      </c>
      <c r="P138" s="13" t="s">
        <v>716</v>
      </c>
      <c r="Q138" s="20"/>
      <c r="R138" s="20"/>
      <c r="S138" s="21">
        <f t="shared" si="298"/>
        <v>131</v>
      </c>
      <c r="T138" s="21">
        <f t="shared" ref="T138:V138" si="302">1+T137</f>
        <v>131</v>
      </c>
      <c r="U138" s="21">
        <f t="shared" si="302"/>
        <v>131</v>
      </c>
      <c r="V138" s="21">
        <f t="shared" si="302"/>
        <v>131</v>
      </c>
      <c r="W138" s="20"/>
      <c r="X138" s="20"/>
      <c r="Y138" s="21">
        <f t="shared" ref="Y138" si="303">1+Y137</f>
        <v>131</v>
      </c>
      <c r="Z138" s="20"/>
      <c r="AA138" s="21"/>
      <c r="AB138" s="21">
        <f t="shared" ref="AB138" si="304">1+AB137</f>
        <v>131</v>
      </c>
      <c r="AC138" s="20"/>
      <c r="AD138" s="6" t="s">
        <v>299</v>
      </c>
      <c r="AE138" s="22">
        <v>46022</v>
      </c>
      <c r="AF138" s="23" t="s">
        <v>717</v>
      </c>
    </row>
    <row r="139" spans="1:32" ht="55.5" customHeight="1" x14ac:dyDescent="0.25">
      <c r="A139" s="3">
        <v>2025</v>
      </c>
      <c r="B139" s="4">
        <v>45931</v>
      </c>
      <c r="C139" s="5">
        <v>46022</v>
      </c>
      <c r="D139" s="40" t="s">
        <v>81</v>
      </c>
      <c r="E139" s="6">
        <v>704</v>
      </c>
      <c r="F139" s="7" t="s">
        <v>391</v>
      </c>
      <c r="G139" s="7" t="s">
        <v>391</v>
      </c>
      <c r="H139" s="7" t="s">
        <v>243</v>
      </c>
      <c r="I139" s="7" t="s">
        <v>614</v>
      </c>
      <c r="J139" s="7" t="s">
        <v>615</v>
      </c>
      <c r="K139" s="13" t="s">
        <v>616</v>
      </c>
      <c r="L139" s="20" t="s">
        <v>91</v>
      </c>
      <c r="M139" s="18">
        <f>(4895.91+112.3+180.78+137.5+2025.47)*2</f>
        <v>14703.92</v>
      </c>
      <c r="N139" s="7" t="s">
        <v>716</v>
      </c>
      <c r="O139" s="19">
        <f>M139-(1438.6+366.81)*2</f>
        <v>11093.1</v>
      </c>
      <c r="P139" s="13" t="s">
        <v>716</v>
      </c>
      <c r="Q139" s="20"/>
      <c r="R139" s="20"/>
      <c r="S139" s="21">
        <f t="shared" si="298"/>
        <v>132</v>
      </c>
      <c r="T139" s="21">
        <f t="shared" ref="T139:V139" si="305">1+T138</f>
        <v>132</v>
      </c>
      <c r="U139" s="21">
        <f t="shared" si="305"/>
        <v>132</v>
      </c>
      <c r="V139" s="21">
        <f t="shared" si="305"/>
        <v>132</v>
      </c>
      <c r="W139" s="20"/>
      <c r="X139" s="20"/>
      <c r="Y139" s="21">
        <f t="shared" ref="Y139" si="306">1+Y138</f>
        <v>132</v>
      </c>
      <c r="Z139" s="20"/>
      <c r="AA139" s="21"/>
      <c r="AB139" s="21">
        <f t="shared" ref="AB139" si="307">1+AB138</f>
        <v>132</v>
      </c>
      <c r="AC139" s="20"/>
      <c r="AD139" s="6" t="s">
        <v>299</v>
      </c>
      <c r="AE139" s="22">
        <v>46022</v>
      </c>
      <c r="AF139" s="23" t="s">
        <v>718</v>
      </c>
    </row>
    <row r="140" spans="1:32" ht="55.5" customHeight="1" x14ac:dyDescent="0.25">
      <c r="A140" s="3">
        <v>2025</v>
      </c>
      <c r="B140" s="4">
        <v>45931</v>
      </c>
      <c r="C140" s="5">
        <v>46022</v>
      </c>
      <c r="D140" s="40" t="s">
        <v>81</v>
      </c>
      <c r="E140" s="6">
        <v>1301</v>
      </c>
      <c r="F140" s="7" t="s">
        <v>352</v>
      </c>
      <c r="G140" s="7" t="s">
        <v>352</v>
      </c>
      <c r="H140" s="7" t="s">
        <v>275</v>
      </c>
      <c r="I140" s="7" t="s">
        <v>617</v>
      </c>
      <c r="J140" s="7" t="s">
        <v>618</v>
      </c>
      <c r="K140" s="13" t="s">
        <v>619</v>
      </c>
      <c r="L140" s="20" t="s">
        <v>91</v>
      </c>
      <c r="M140" s="18">
        <f>(5868.1+112.3+180.78+165+2427.78)*2</f>
        <v>17507.920000000002</v>
      </c>
      <c r="N140" s="7" t="s">
        <v>716</v>
      </c>
      <c r="O140" s="19">
        <f>M140-(984.18+294.34)*2</f>
        <v>14950.880000000001</v>
      </c>
      <c r="P140" s="13" t="s">
        <v>716</v>
      </c>
      <c r="Q140" s="20"/>
      <c r="R140" s="20"/>
      <c r="S140" s="21">
        <f t="shared" si="298"/>
        <v>133</v>
      </c>
      <c r="T140" s="21">
        <f t="shared" ref="T140:V140" si="308">1+T139</f>
        <v>133</v>
      </c>
      <c r="U140" s="21">
        <f t="shared" si="308"/>
        <v>133</v>
      </c>
      <c r="V140" s="21">
        <f t="shared" si="308"/>
        <v>133</v>
      </c>
      <c r="W140" s="20"/>
      <c r="X140" s="20"/>
      <c r="Y140" s="21">
        <f t="shared" ref="Y140" si="309">1+Y139</f>
        <v>133</v>
      </c>
      <c r="Z140" s="20"/>
      <c r="AA140" s="21"/>
      <c r="AB140" s="21">
        <f t="shared" ref="AB140" si="310">1+AB139</f>
        <v>133</v>
      </c>
      <c r="AC140" s="20"/>
      <c r="AD140" s="6" t="s">
        <v>299</v>
      </c>
      <c r="AE140" s="22">
        <v>46022</v>
      </c>
      <c r="AF140" s="23" t="s">
        <v>717</v>
      </c>
    </row>
    <row r="141" spans="1:32" ht="55.5" customHeight="1" x14ac:dyDescent="0.25">
      <c r="A141" s="3">
        <v>2025</v>
      </c>
      <c r="B141" s="4">
        <v>45931</v>
      </c>
      <c r="C141" s="5">
        <v>46022</v>
      </c>
      <c r="D141" s="40" t="s">
        <v>81</v>
      </c>
      <c r="E141" s="6">
        <v>211</v>
      </c>
      <c r="F141" s="7" t="s">
        <v>318</v>
      </c>
      <c r="G141" s="7" t="s">
        <v>318</v>
      </c>
      <c r="H141" s="7" t="s">
        <v>299</v>
      </c>
      <c r="I141" s="7" t="s">
        <v>620</v>
      </c>
      <c r="J141" s="7" t="s">
        <v>621</v>
      </c>
      <c r="K141" s="13" t="s">
        <v>622</v>
      </c>
      <c r="L141" s="20" t="s">
        <v>92</v>
      </c>
      <c r="M141" s="18">
        <f>(4180.48+112.3+180.78+117.5+1729.55)*2</f>
        <v>12641.22</v>
      </c>
      <c r="N141" s="7" t="s">
        <v>716</v>
      </c>
      <c r="O141" s="19">
        <f>M141-(526.88+204.66)*2</f>
        <v>11178.14</v>
      </c>
      <c r="P141" s="13" t="s">
        <v>716</v>
      </c>
      <c r="Q141" s="20"/>
      <c r="R141" s="20"/>
      <c r="S141" s="21">
        <f t="shared" si="298"/>
        <v>134</v>
      </c>
      <c r="T141" s="21">
        <f t="shared" ref="T141:V141" si="311">1+T140</f>
        <v>134</v>
      </c>
      <c r="U141" s="21">
        <f t="shared" si="311"/>
        <v>134</v>
      </c>
      <c r="V141" s="21">
        <f t="shared" si="311"/>
        <v>134</v>
      </c>
      <c r="W141" s="20"/>
      <c r="X141" s="20"/>
      <c r="Y141" s="21">
        <f t="shared" ref="Y141" si="312">1+Y140</f>
        <v>134</v>
      </c>
      <c r="Z141" s="20"/>
      <c r="AA141" s="21"/>
      <c r="AB141" s="21">
        <f t="shared" ref="AB141" si="313">1+AB140</f>
        <v>134</v>
      </c>
      <c r="AC141" s="20"/>
      <c r="AD141" s="6" t="s">
        <v>299</v>
      </c>
      <c r="AE141" s="22">
        <v>46022</v>
      </c>
      <c r="AF141" s="23" t="s">
        <v>718</v>
      </c>
    </row>
    <row r="142" spans="1:32" ht="55.5" customHeight="1" x14ac:dyDescent="0.25">
      <c r="A142" s="3">
        <v>2025</v>
      </c>
      <c r="B142" s="4">
        <v>45931</v>
      </c>
      <c r="C142" s="5">
        <v>46022</v>
      </c>
      <c r="D142" s="40" t="s">
        <v>81</v>
      </c>
      <c r="E142" s="6">
        <v>1301</v>
      </c>
      <c r="F142" s="7" t="s">
        <v>352</v>
      </c>
      <c r="G142" s="7" t="s">
        <v>352</v>
      </c>
      <c r="H142" s="7" t="s">
        <v>275</v>
      </c>
      <c r="I142" s="7" t="s">
        <v>623</v>
      </c>
      <c r="J142" s="7" t="s">
        <v>624</v>
      </c>
      <c r="K142" s="13" t="s">
        <v>548</v>
      </c>
      <c r="L142" s="20" t="s">
        <v>92</v>
      </c>
      <c r="M142" s="18">
        <f>(5868.1+112.3+180.78+165+2427.78)*2</f>
        <v>17507.920000000002</v>
      </c>
      <c r="N142" s="7" t="s">
        <v>716</v>
      </c>
      <c r="O142" s="19">
        <f>M142-(984.18+294.34)*2</f>
        <v>14950.880000000001</v>
      </c>
      <c r="P142" s="13" t="s">
        <v>716</v>
      </c>
      <c r="Q142" s="20"/>
      <c r="R142" s="20"/>
      <c r="S142" s="21">
        <v>135</v>
      </c>
      <c r="T142" s="21">
        <v>135</v>
      </c>
      <c r="U142" s="21">
        <v>135</v>
      </c>
      <c r="V142" s="21">
        <v>135</v>
      </c>
      <c r="W142" s="20"/>
      <c r="X142" s="20"/>
      <c r="Y142" s="21">
        <v>135</v>
      </c>
      <c r="Z142" s="20"/>
      <c r="AA142" s="21"/>
      <c r="AB142" s="21">
        <v>135</v>
      </c>
      <c r="AC142" s="20"/>
      <c r="AD142" s="6" t="s">
        <v>299</v>
      </c>
      <c r="AE142" s="22">
        <v>46022</v>
      </c>
      <c r="AF142" s="23" t="s">
        <v>717</v>
      </c>
    </row>
    <row r="143" spans="1:32" ht="55.5" customHeight="1" x14ac:dyDescent="0.25">
      <c r="A143" s="3">
        <v>2025</v>
      </c>
      <c r="B143" s="4">
        <v>45931</v>
      </c>
      <c r="C143" s="5">
        <v>46022</v>
      </c>
      <c r="D143" s="40" t="s">
        <v>81</v>
      </c>
      <c r="E143" s="6">
        <v>1301</v>
      </c>
      <c r="F143" s="7" t="s">
        <v>352</v>
      </c>
      <c r="G143" s="7" t="s">
        <v>352</v>
      </c>
      <c r="H143" s="7" t="s">
        <v>275</v>
      </c>
      <c r="I143" s="7" t="s">
        <v>625</v>
      </c>
      <c r="J143" s="7" t="s">
        <v>626</v>
      </c>
      <c r="K143" s="13" t="s">
        <v>627</v>
      </c>
      <c r="L143" s="20" t="s">
        <v>91</v>
      </c>
      <c r="M143" s="18">
        <f>(5868.1+112.3+180.78+165+2427.78)*2</f>
        <v>17507.920000000002</v>
      </c>
      <c r="N143" s="7" t="s">
        <v>716</v>
      </c>
      <c r="O143" s="19">
        <f>M143-(984.18+294.34)*2</f>
        <v>14950.880000000001</v>
      </c>
      <c r="P143" s="13" t="s">
        <v>716</v>
      </c>
      <c r="Q143" s="20"/>
      <c r="R143" s="20"/>
      <c r="S143" s="21">
        <v>136</v>
      </c>
      <c r="T143" s="21">
        <v>136</v>
      </c>
      <c r="U143" s="21">
        <v>136</v>
      </c>
      <c r="V143" s="21">
        <v>136</v>
      </c>
      <c r="W143" s="20"/>
      <c r="X143" s="20"/>
      <c r="Y143" s="21">
        <v>136</v>
      </c>
      <c r="Z143" s="20"/>
      <c r="AA143" s="21"/>
      <c r="AB143" s="21">
        <v>136</v>
      </c>
      <c r="AC143" s="20"/>
      <c r="AD143" s="6" t="s">
        <v>299</v>
      </c>
      <c r="AE143" s="22">
        <v>46022</v>
      </c>
      <c r="AF143" s="23" t="s">
        <v>718</v>
      </c>
    </row>
    <row r="144" spans="1:32" ht="55.5" customHeight="1" x14ac:dyDescent="0.25">
      <c r="A144" s="3">
        <v>2025</v>
      </c>
      <c r="B144" s="4">
        <v>45931</v>
      </c>
      <c r="C144" s="5">
        <v>46022</v>
      </c>
      <c r="D144" s="40" t="s">
        <v>81</v>
      </c>
      <c r="E144" s="6">
        <v>1301</v>
      </c>
      <c r="F144" s="7" t="s">
        <v>443</v>
      </c>
      <c r="G144" s="7" t="s">
        <v>352</v>
      </c>
      <c r="H144" s="7" t="s">
        <v>212</v>
      </c>
      <c r="I144" s="7" t="s">
        <v>628</v>
      </c>
      <c r="J144" s="7" t="s">
        <v>629</v>
      </c>
      <c r="K144" s="13" t="s">
        <v>630</v>
      </c>
      <c r="L144" s="20" t="s">
        <v>92</v>
      </c>
      <c r="M144" s="18">
        <f>(5868.1+112.3+180.78+165+2427.78)*2</f>
        <v>17507.920000000002</v>
      </c>
      <c r="N144" s="7" t="s">
        <v>716</v>
      </c>
      <c r="O144" s="19">
        <f>M144-(1887.8+405.88)*2</f>
        <v>12920.560000000001</v>
      </c>
      <c r="P144" s="13" t="s">
        <v>716</v>
      </c>
      <c r="Q144" s="20"/>
      <c r="R144" s="20"/>
      <c r="S144" s="21">
        <f t="shared" ref="S144:S154" si="314">1+S143</f>
        <v>137</v>
      </c>
      <c r="T144" s="21">
        <f t="shared" ref="T144:V144" si="315">1+T143</f>
        <v>137</v>
      </c>
      <c r="U144" s="21">
        <f t="shared" si="315"/>
        <v>137</v>
      </c>
      <c r="V144" s="21">
        <f t="shared" si="315"/>
        <v>137</v>
      </c>
      <c r="W144" s="20"/>
      <c r="X144" s="20"/>
      <c r="Y144" s="21">
        <f t="shared" ref="Y144" si="316">1+Y143</f>
        <v>137</v>
      </c>
      <c r="Z144" s="20"/>
      <c r="AA144" s="21"/>
      <c r="AB144" s="21">
        <f t="shared" ref="AB144" si="317">1+AB143</f>
        <v>137</v>
      </c>
      <c r="AC144" s="20"/>
      <c r="AD144" s="6" t="s">
        <v>299</v>
      </c>
      <c r="AE144" s="22">
        <v>46022</v>
      </c>
      <c r="AF144" s="23" t="s">
        <v>717</v>
      </c>
    </row>
    <row r="145" spans="1:32" ht="55.5" customHeight="1" x14ac:dyDescent="0.25">
      <c r="A145" s="3">
        <v>2025</v>
      </c>
      <c r="B145" s="4">
        <v>45931</v>
      </c>
      <c r="C145" s="5">
        <v>46022</v>
      </c>
      <c r="D145" s="40" t="s">
        <v>81</v>
      </c>
      <c r="E145" s="6">
        <v>614</v>
      </c>
      <c r="F145" s="7" t="s">
        <v>337</v>
      </c>
      <c r="G145" s="7" t="s">
        <v>337</v>
      </c>
      <c r="H145" s="7" t="s">
        <v>275</v>
      </c>
      <c r="I145" s="7" t="s">
        <v>632</v>
      </c>
      <c r="J145" s="7" t="s">
        <v>629</v>
      </c>
      <c r="K145" s="13" t="s">
        <v>633</v>
      </c>
      <c r="L145" s="20" t="s">
        <v>92</v>
      </c>
      <c r="M145" s="18">
        <f>(4752.83+112.3+180.78+133.5+1966.31)*2</f>
        <v>14291.439999999999</v>
      </c>
      <c r="N145" s="7" t="s">
        <v>716</v>
      </c>
      <c r="O145" s="19">
        <f>M145-(854.24+271.89)*2</f>
        <v>12039.179999999998</v>
      </c>
      <c r="P145" s="13" t="s">
        <v>716</v>
      </c>
      <c r="Q145" s="20"/>
      <c r="R145" s="20"/>
      <c r="S145" s="21">
        <f t="shared" si="314"/>
        <v>138</v>
      </c>
      <c r="T145" s="21">
        <f t="shared" ref="T145:V145" si="318">1+T144</f>
        <v>138</v>
      </c>
      <c r="U145" s="21">
        <f t="shared" si="318"/>
        <v>138</v>
      </c>
      <c r="V145" s="21">
        <f t="shared" si="318"/>
        <v>138</v>
      </c>
      <c r="W145" s="20"/>
      <c r="X145" s="20"/>
      <c r="Y145" s="21">
        <f t="shared" ref="Y145" si="319">1+Y144</f>
        <v>138</v>
      </c>
      <c r="Z145" s="20"/>
      <c r="AA145" s="21"/>
      <c r="AB145" s="21">
        <f t="shared" ref="AB145" si="320">1+AB144</f>
        <v>138</v>
      </c>
      <c r="AC145" s="20"/>
      <c r="AD145" s="6" t="s">
        <v>299</v>
      </c>
      <c r="AE145" s="22">
        <v>46022</v>
      </c>
      <c r="AF145" s="23" t="s">
        <v>718</v>
      </c>
    </row>
    <row r="146" spans="1:32" ht="55.5" customHeight="1" x14ac:dyDescent="0.25">
      <c r="A146" s="3">
        <v>2025</v>
      </c>
      <c r="B146" s="4">
        <v>45931</v>
      </c>
      <c r="C146" s="5">
        <v>46022</v>
      </c>
      <c r="D146" s="40" t="s">
        <v>81</v>
      </c>
      <c r="E146" s="6">
        <v>1007</v>
      </c>
      <c r="F146" s="7" t="s">
        <v>326</v>
      </c>
      <c r="G146" s="7" t="s">
        <v>326</v>
      </c>
      <c r="H146" s="7" t="s">
        <v>275</v>
      </c>
      <c r="I146" s="7" t="s">
        <v>634</v>
      </c>
      <c r="J146" s="7" t="s">
        <v>635</v>
      </c>
      <c r="K146" s="13" t="s">
        <v>636</v>
      </c>
      <c r="L146" s="20" t="s">
        <v>92</v>
      </c>
      <c r="M146" s="18">
        <f>(5394.61+112.3+180.78+151.5+2231.77)*2</f>
        <v>16141.919999999998</v>
      </c>
      <c r="N146" s="7" t="s">
        <v>716</v>
      </c>
      <c r="O146" s="19">
        <f>M146-(1668.97+408.86)*2</f>
        <v>11986.259999999998</v>
      </c>
      <c r="P146" s="13" t="s">
        <v>716</v>
      </c>
      <c r="Q146" s="20"/>
      <c r="R146" s="20"/>
      <c r="S146" s="21">
        <f t="shared" si="314"/>
        <v>139</v>
      </c>
      <c r="T146" s="21">
        <f t="shared" ref="T146:V146" si="321">1+T145</f>
        <v>139</v>
      </c>
      <c r="U146" s="21">
        <f t="shared" si="321"/>
        <v>139</v>
      </c>
      <c r="V146" s="21">
        <f t="shared" si="321"/>
        <v>139</v>
      </c>
      <c r="W146" s="20"/>
      <c r="X146" s="20"/>
      <c r="Y146" s="21">
        <f t="shared" ref="Y146" si="322">1+Y145</f>
        <v>139</v>
      </c>
      <c r="Z146" s="20"/>
      <c r="AA146" s="21"/>
      <c r="AB146" s="21">
        <f t="shared" ref="AB146" si="323">1+AB145</f>
        <v>139</v>
      </c>
      <c r="AC146" s="20"/>
      <c r="AD146" s="6" t="s">
        <v>299</v>
      </c>
      <c r="AE146" s="22">
        <v>46022</v>
      </c>
      <c r="AF146" s="23" t="s">
        <v>717</v>
      </c>
    </row>
    <row r="147" spans="1:32" ht="55.5" customHeight="1" x14ac:dyDescent="0.25">
      <c r="A147" s="3">
        <v>2025</v>
      </c>
      <c r="B147" s="4">
        <v>45931</v>
      </c>
      <c r="C147" s="5">
        <v>46022</v>
      </c>
      <c r="D147" s="40" t="s">
        <v>81</v>
      </c>
      <c r="E147" s="6">
        <v>301</v>
      </c>
      <c r="F147" s="7" t="s">
        <v>330</v>
      </c>
      <c r="G147" s="7" t="s">
        <v>331</v>
      </c>
      <c r="H147" s="7" t="s">
        <v>291</v>
      </c>
      <c r="I147" s="7" t="s">
        <v>637</v>
      </c>
      <c r="J147" s="7" t="s">
        <v>638</v>
      </c>
      <c r="K147" s="13" t="s">
        <v>639</v>
      </c>
      <c r="L147" s="20" t="s">
        <v>91</v>
      </c>
      <c r="M147" s="18">
        <f>(4323.58+112.3+180.78+121.5+1788.73)*2</f>
        <v>13053.779999999999</v>
      </c>
      <c r="N147" s="7" t="s">
        <v>716</v>
      </c>
      <c r="O147" s="19">
        <f>M147-(559.89+228.5)*2</f>
        <v>11476.999999999998</v>
      </c>
      <c r="P147" s="13" t="s">
        <v>716</v>
      </c>
      <c r="Q147" s="20"/>
      <c r="R147" s="20"/>
      <c r="S147" s="21">
        <f t="shared" si="314"/>
        <v>140</v>
      </c>
      <c r="T147" s="21">
        <f t="shared" ref="T147:V147" si="324">1+T146</f>
        <v>140</v>
      </c>
      <c r="U147" s="21">
        <f t="shared" si="324"/>
        <v>140</v>
      </c>
      <c r="V147" s="21">
        <f t="shared" si="324"/>
        <v>140</v>
      </c>
      <c r="W147" s="20"/>
      <c r="X147" s="20"/>
      <c r="Y147" s="21">
        <f t="shared" ref="Y147" si="325">1+Y146</f>
        <v>140</v>
      </c>
      <c r="Z147" s="20"/>
      <c r="AA147" s="21"/>
      <c r="AB147" s="21">
        <f t="shared" ref="AB147" si="326">1+AB146</f>
        <v>140</v>
      </c>
      <c r="AC147" s="20"/>
      <c r="AD147" s="6" t="s">
        <v>299</v>
      </c>
      <c r="AE147" s="22">
        <v>46022</v>
      </c>
      <c r="AF147" s="23" t="s">
        <v>718</v>
      </c>
    </row>
    <row r="148" spans="1:32" ht="55.5" customHeight="1" x14ac:dyDescent="0.25">
      <c r="A148" s="3">
        <v>2025</v>
      </c>
      <c r="B148" s="4">
        <v>45931</v>
      </c>
      <c r="C148" s="5">
        <v>46022</v>
      </c>
      <c r="D148" s="40" t="s">
        <v>81</v>
      </c>
      <c r="E148" s="6">
        <v>709</v>
      </c>
      <c r="F148" s="7" t="s">
        <v>599</v>
      </c>
      <c r="G148" s="7" t="s">
        <v>599</v>
      </c>
      <c r="H148" s="7" t="s">
        <v>212</v>
      </c>
      <c r="I148" s="7" t="s">
        <v>640</v>
      </c>
      <c r="J148" s="7" t="s">
        <v>641</v>
      </c>
      <c r="K148" s="13" t="s">
        <v>642</v>
      </c>
      <c r="L148" s="20" t="s">
        <v>92</v>
      </c>
      <c r="M148" s="18">
        <f>(4895.91+112.3+180.78+137.5+2025.47)*2</f>
        <v>14703.92</v>
      </c>
      <c r="N148" s="7" t="s">
        <v>716</v>
      </c>
      <c r="O148" s="19">
        <f>M148-(704.8+257.07)*2</f>
        <v>12780.18</v>
      </c>
      <c r="P148" s="13" t="s">
        <v>716</v>
      </c>
      <c r="Q148" s="20"/>
      <c r="R148" s="20"/>
      <c r="S148" s="21">
        <f t="shared" si="314"/>
        <v>141</v>
      </c>
      <c r="T148" s="21">
        <f t="shared" ref="T148:V148" si="327">1+T147</f>
        <v>141</v>
      </c>
      <c r="U148" s="21">
        <f t="shared" si="327"/>
        <v>141</v>
      </c>
      <c r="V148" s="21">
        <f t="shared" si="327"/>
        <v>141</v>
      </c>
      <c r="W148" s="20"/>
      <c r="X148" s="20"/>
      <c r="Y148" s="21">
        <f t="shared" ref="Y148" si="328">1+Y147</f>
        <v>141</v>
      </c>
      <c r="Z148" s="20"/>
      <c r="AA148" s="21"/>
      <c r="AB148" s="21">
        <f t="shared" ref="AB148" si="329">1+AB147</f>
        <v>141</v>
      </c>
      <c r="AC148" s="20"/>
      <c r="AD148" s="6" t="s">
        <v>299</v>
      </c>
      <c r="AE148" s="22">
        <v>46022</v>
      </c>
      <c r="AF148" s="23" t="s">
        <v>717</v>
      </c>
    </row>
    <row r="149" spans="1:32" ht="55.5" customHeight="1" x14ac:dyDescent="0.25">
      <c r="A149" s="3">
        <v>2025</v>
      </c>
      <c r="B149" s="4">
        <v>45931</v>
      </c>
      <c r="C149" s="5">
        <v>46022</v>
      </c>
      <c r="D149" s="40" t="s">
        <v>81</v>
      </c>
      <c r="E149" s="6">
        <v>1007</v>
      </c>
      <c r="F149" s="7" t="s">
        <v>326</v>
      </c>
      <c r="G149" s="7" t="s">
        <v>326</v>
      </c>
      <c r="H149" s="7" t="s">
        <v>212</v>
      </c>
      <c r="I149" s="7" t="s">
        <v>643</v>
      </c>
      <c r="J149" s="7" t="s">
        <v>644</v>
      </c>
      <c r="K149" s="13" t="s">
        <v>340</v>
      </c>
      <c r="L149" s="20" t="s">
        <v>91</v>
      </c>
      <c r="M149" s="18">
        <f>(5394.61+112.3+180.78+151.5+2231.77)*2</f>
        <v>16141.919999999998</v>
      </c>
      <c r="N149" s="7" t="s">
        <v>716</v>
      </c>
      <c r="O149" s="19">
        <f>M149-(1668.97+408.86)*2</f>
        <v>11986.259999999998</v>
      </c>
      <c r="P149" s="13" t="s">
        <v>716</v>
      </c>
      <c r="Q149" s="20"/>
      <c r="R149" s="20"/>
      <c r="S149" s="21">
        <f t="shared" si="314"/>
        <v>142</v>
      </c>
      <c r="T149" s="21">
        <f t="shared" ref="T149:V149" si="330">1+T148</f>
        <v>142</v>
      </c>
      <c r="U149" s="21">
        <f t="shared" si="330"/>
        <v>142</v>
      </c>
      <c r="V149" s="21">
        <f t="shared" si="330"/>
        <v>142</v>
      </c>
      <c r="W149" s="20"/>
      <c r="X149" s="20"/>
      <c r="Y149" s="21">
        <f t="shared" ref="Y149" si="331">1+Y148</f>
        <v>142</v>
      </c>
      <c r="Z149" s="20"/>
      <c r="AA149" s="21"/>
      <c r="AB149" s="21">
        <f t="shared" ref="AB149" si="332">1+AB148</f>
        <v>142</v>
      </c>
      <c r="AC149" s="20"/>
      <c r="AD149" s="6" t="s">
        <v>299</v>
      </c>
      <c r="AE149" s="22">
        <v>46022</v>
      </c>
      <c r="AF149" s="23" t="s">
        <v>718</v>
      </c>
    </row>
    <row r="150" spans="1:32" ht="55.5" customHeight="1" x14ac:dyDescent="0.25">
      <c r="A150" s="3">
        <v>2025</v>
      </c>
      <c r="B150" s="4">
        <v>45931</v>
      </c>
      <c r="C150" s="5">
        <v>46022</v>
      </c>
      <c r="D150" s="40" t="s">
        <v>81</v>
      </c>
      <c r="E150" s="6">
        <v>614</v>
      </c>
      <c r="F150" s="7" t="s">
        <v>337</v>
      </c>
      <c r="G150" s="7" t="s">
        <v>337</v>
      </c>
      <c r="H150" s="7" t="s">
        <v>243</v>
      </c>
      <c r="I150" s="7" t="s">
        <v>645</v>
      </c>
      <c r="J150" s="7" t="s">
        <v>646</v>
      </c>
      <c r="K150" s="13" t="s">
        <v>647</v>
      </c>
      <c r="L150" s="20" t="s">
        <v>92</v>
      </c>
      <c r="M150" s="18">
        <f>(4752.83+112.3+180.78+133.5+1966.31)*2</f>
        <v>14291.439999999999</v>
      </c>
      <c r="N150" s="7" t="s">
        <v>716</v>
      </c>
      <c r="O150" s="19">
        <f>M150-(1372.52+349.96)*2</f>
        <v>10846.48</v>
      </c>
      <c r="P150" s="13" t="s">
        <v>716</v>
      </c>
      <c r="Q150" s="20"/>
      <c r="R150" s="20"/>
      <c r="S150" s="21">
        <f t="shared" si="314"/>
        <v>143</v>
      </c>
      <c r="T150" s="21">
        <f t="shared" ref="T150:V150" si="333">1+T149</f>
        <v>143</v>
      </c>
      <c r="U150" s="21">
        <f t="shared" si="333"/>
        <v>143</v>
      </c>
      <c r="V150" s="21">
        <f t="shared" si="333"/>
        <v>143</v>
      </c>
      <c r="W150" s="20"/>
      <c r="X150" s="20"/>
      <c r="Y150" s="21">
        <f t="shared" ref="Y150" si="334">1+Y149</f>
        <v>143</v>
      </c>
      <c r="Z150" s="20"/>
      <c r="AA150" s="21"/>
      <c r="AB150" s="21">
        <f t="shared" ref="AB150" si="335">1+AB149</f>
        <v>143</v>
      </c>
      <c r="AC150" s="20"/>
      <c r="AD150" s="6" t="s">
        <v>299</v>
      </c>
      <c r="AE150" s="22">
        <v>46022</v>
      </c>
      <c r="AF150" s="23" t="s">
        <v>717</v>
      </c>
    </row>
    <row r="151" spans="1:32" ht="55.5" customHeight="1" x14ac:dyDescent="0.25">
      <c r="A151" s="3">
        <v>2025</v>
      </c>
      <c r="B151" s="4">
        <v>45931</v>
      </c>
      <c r="C151" s="5">
        <v>46022</v>
      </c>
      <c r="D151" s="40" t="s">
        <v>81</v>
      </c>
      <c r="E151" s="6">
        <v>1201</v>
      </c>
      <c r="F151" s="7" t="s">
        <v>491</v>
      </c>
      <c r="G151" s="7" t="s">
        <v>322</v>
      </c>
      <c r="H151" s="7" t="s">
        <v>212</v>
      </c>
      <c r="I151" s="7" t="s">
        <v>648</v>
      </c>
      <c r="J151" s="7" t="s">
        <v>649</v>
      </c>
      <c r="K151" s="13" t="s">
        <v>650</v>
      </c>
      <c r="L151" s="20" t="s">
        <v>92</v>
      </c>
      <c r="M151" s="18">
        <f>(5725.05+112.3+180.78+161+2368.56)*2</f>
        <v>17095.38</v>
      </c>
      <c r="N151" s="7" t="s">
        <v>716</v>
      </c>
      <c r="O151" s="19">
        <f>M151-(1821.72+425.67)*2</f>
        <v>12600.600000000002</v>
      </c>
      <c r="P151" s="13" t="s">
        <v>716</v>
      </c>
      <c r="Q151" s="20"/>
      <c r="R151" s="20"/>
      <c r="S151" s="21">
        <f t="shared" si="314"/>
        <v>144</v>
      </c>
      <c r="T151" s="21">
        <f t="shared" ref="T151:V151" si="336">1+T150</f>
        <v>144</v>
      </c>
      <c r="U151" s="21">
        <f t="shared" si="336"/>
        <v>144</v>
      </c>
      <c r="V151" s="21">
        <f t="shared" si="336"/>
        <v>144</v>
      </c>
      <c r="W151" s="20"/>
      <c r="X151" s="20"/>
      <c r="Y151" s="21">
        <f t="shared" ref="Y151" si="337">1+Y150</f>
        <v>144</v>
      </c>
      <c r="Z151" s="20"/>
      <c r="AA151" s="21"/>
      <c r="AB151" s="21">
        <f t="shared" ref="AB151" si="338">1+AB150</f>
        <v>144</v>
      </c>
      <c r="AC151" s="20"/>
      <c r="AD151" s="6" t="s">
        <v>299</v>
      </c>
      <c r="AE151" s="22">
        <v>46022</v>
      </c>
      <c r="AF151" s="23" t="s">
        <v>718</v>
      </c>
    </row>
    <row r="152" spans="1:32" ht="55.5" customHeight="1" x14ac:dyDescent="0.25">
      <c r="A152" s="3">
        <v>2025</v>
      </c>
      <c r="B152" s="4">
        <v>45931</v>
      </c>
      <c r="C152" s="5">
        <v>46022</v>
      </c>
      <c r="D152" s="40" t="s">
        <v>81</v>
      </c>
      <c r="E152" s="6">
        <v>1003</v>
      </c>
      <c r="F152" s="7" t="s">
        <v>345</v>
      </c>
      <c r="G152" s="7" t="s">
        <v>345</v>
      </c>
      <c r="H152" s="7" t="s">
        <v>243</v>
      </c>
      <c r="I152" s="7" t="s">
        <v>651</v>
      </c>
      <c r="J152" s="7" t="s">
        <v>649</v>
      </c>
      <c r="K152" s="13" t="s">
        <v>652</v>
      </c>
      <c r="L152" s="20" t="s">
        <v>92</v>
      </c>
      <c r="M152" s="18">
        <f>(5394.61+112.3+180.78+151.5+2231.77)*2</f>
        <v>16141.919999999998</v>
      </c>
      <c r="N152" s="7" t="s">
        <v>716</v>
      </c>
      <c r="O152" s="19">
        <f>M152-(1668.97+402.2)*2</f>
        <v>11999.579999999998</v>
      </c>
      <c r="P152" s="13" t="s">
        <v>716</v>
      </c>
      <c r="Q152" s="20"/>
      <c r="R152" s="20"/>
      <c r="S152" s="21">
        <f t="shared" si="314"/>
        <v>145</v>
      </c>
      <c r="T152" s="21">
        <f t="shared" ref="T152:V152" si="339">1+T151</f>
        <v>145</v>
      </c>
      <c r="U152" s="21">
        <f t="shared" si="339"/>
        <v>145</v>
      </c>
      <c r="V152" s="21">
        <f t="shared" si="339"/>
        <v>145</v>
      </c>
      <c r="W152" s="20"/>
      <c r="X152" s="20"/>
      <c r="Y152" s="21">
        <f t="shared" ref="Y152" si="340">1+Y151</f>
        <v>145</v>
      </c>
      <c r="Z152" s="20"/>
      <c r="AA152" s="21"/>
      <c r="AB152" s="21">
        <f t="shared" ref="AB152" si="341">1+AB151</f>
        <v>145</v>
      </c>
      <c r="AC152" s="20"/>
      <c r="AD152" s="6" t="s">
        <v>299</v>
      </c>
      <c r="AE152" s="22">
        <v>46022</v>
      </c>
      <c r="AF152" s="23" t="s">
        <v>717</v>
      </c>
    </row>
    <row r="153" spans="1:32" ht="55.5" customHeight="1" x14ac:dyDescent="0.25">
      <c r="A153" s="3">
        <v>2025</v>
      </c>
      <c r="B153" s="4">
        <v>45931</v>
      </c>
      <c r="C153" s="5">
        <v>46022</v>
      </c>
      <c r="D153" s="40" t="s">
        <v>81</v>
      </c>
      <c r="E153" s="6">
        <v>1201</v>
      </c>
      <c r="F153" s="7" t="s">
        <v>491</v>
      </c>
      <c r="G153" s="7" t="s">
        <v>322</v>
      </c>
      <c r="H153" s="7" t="s">
        <v>212</v>
      </c>
      <c r="I153" s="7" t="s">
        <v>653</v>
      </c>
      <c r="J153" s="7" t="s">
        <v>649</v>
      </c>
      <c r="K153" s="13" t="s">
        <v>654</v>
      </c>
      <c r="L153" s="20" t="s">
        <v>92</v>
      </c>
      <c r="M153" s="18">
        <f>(5725.05+112.3+180.78+161+2368.56)*2</f>
        <v>17095.38</v>
      </c>
      <c r="N153" s="7" t="s">
        <v>716</v>
      </c>
      <c r="O153" s="19">
        <f>M153-(1821.72+432.33)*2</f>
        <v>12587.28</v>
      </c>
      <c r="P153" s="13" t="s">
        <v>716</v>
      </c>
      <c r="Q153" s="20"/>
      <c r="R153" s="20"/>
      <c r="S153" s="21">
        <f t="shared" si="314"/>
        <v>146</v>
      </c>
      <c r="T153" s="21">
        <f t="shared" ref="T153:V153" si="342">1+T152</f>
        <v>146</v>
      </c>
      <c r="U153" s="21">
        <f t="shared" si="342"/>
        <v>146</v>
      </c>
      <c r="V153" s="21">
        <f t="shared" si="342"/>
        <v>146</v>
      </c>
      <c r="W153" s="20"/>
      <c r="X153" s="20"/>
      <c r="Y153" s="21">
        <f t="shared" ref="Y153" si="343">1+Y152</f>
        <v>146</v>
      </c>
      <c r="Z153" s="20"/>
      <c r="AA153" s="21"/>
      <c r="AB153" s="21">
        <f t="shared" ref="AB153" si="344">1+AB152</f>
        <v>146</v>
      </c>
      <c r="AC153" s="20"/>
      <c r="AD153" s="6" t="s">
        <v>299</v>
      </c>
      <c r="AE153" s="22">
        <v>46022</v>
      </c>
      <c r="AF153" s="23" t="s">
        <v>718</v>
      </c>
    </row>
    <row r="154" spans="1:32" ht="55.5" customHeight="1" x14ac:dyDescent="0.25">
      <c r="A154" s="3">
        <v>2025</v>
      </c>
      <c r="B154" s="4">
        <v>45931</v>
      </c>
      <c r="C154" s="5">
        <v>46022</v>
      </c>
      <c r="D154" s="40" t="s">
        <v>81</v>
      </c>
      <c r="E154" s="6">
        <v>404</v>
      </c>
      <c r="F154" s="7" t="s">
        <v>379</v>
      </c>
      <c r="G154" s="7" t="s">
        <v>379</v>
      </c>
      <c r="H154" s="7" t="s">
        <v>275</v>
      </c>
      <c r="I154" s="7" t="s">
        <v>655</v>
      </c>
      <c r="J154" s="7" t="s">
        <v>649</v>
      </c>
      <c r="K154" s="13" t="s">
        <v>656</v>
      </c>
      <c r="L154" s="20" t="s">
        <v>91</v>
      </c>
      <c r="M154" s="18">
        <f>(4466.68+112.3+180.78+125.5+1847.91)*2</f>
        <v>13466.34</v>
      </c>
      <c r="N154" s="7" t="s">
        <v>716</v>
      </c>
      <c r="O154" s="19">
        <f>M154-(593.91+218.94)*2</f>
        <v>11840.64</v>
      </c>
      <c r="P154" s="13" t="s">
        <v>716</v>
      </c>
      <c r="Q154" s="20"/>
      <c r="R154" s="20"/>
      <c r="S154" s="21">
        <f t="shared" si="314"/>
        <v>147</v>
      </c>
      <c r="T154" s="21">
        <f t="shared" ref="T154:V154" si="345">1+T153</f>
        <v>147</v>
      </c>
      <c r="U154" s="21">
        <f t="shared" si="345"/>
        <v>147</v>
      </c>
      <c r="V154" s="21">
        <f t="shared" si="345"/>
        <v>147</v>
      </c>
      <c r="W154" s="20"/>
      <c r="X154" s="20"/>
      <c r="Y154" s="21">
        <f t="shared" ref="Y154" si="346">1+Y153</f>
        <v>147</v>
      </c>
      <c r="Z154" s="20"/>
      <c r="AA154" s="21"/>
      <c r="AB154" s="21">
        <f t="shared" ref="AB154" si="347">1+AB153</f>
        <v>147</v>
      </c>
      <c r="AC154" s="20"/>
      <c r="AD154" s="6" t="s">
        <v>299</v>
      </c>
      <c r="AE154" s="22">
        <v>46022</v>
      </c>
      <c r="AF154" s="23" t="s">
        <v>717</v>
      </c>
    </row>
    <row r="155" spans="1:32" ht="55.5" customHeight="1" x14ac:dyDescent="0.25">
      <c r="A155" s="3">
        <v>2025</v>
      </c>
      <c r="B155" s="4">
        <v>45931</v>
      </c>
      <c r="C155" s="5">
        <v>46022</v>
      </c>
      <c r="D155" s="40" t="s">
        <v>81</v>
      </c>
      <c r="E155" s="6">
        <v>1405</v>
      </c>
      <c r="F155" s="7" t="s">
        <v>395</v>
      </c>
      <c r="G155" s="7" t="s">
        <v>395</v>
      </c>
      <c r="H155" s="7" t="s">
        <v>275</v>
      </c>
      <c r="I155" s="7" t="s">
        <v>730</v>
      </c>
      <c r="J155" s="7" t="s">
        <v>731</v>
      </c>
      <c r="K155" s="13" t="s">
        <v>732</v>
      </c>
      <c r="L155" s="20" t="s">
        <v>92</v>
      </c>
      <c r="M155" s="18">
        <f>(6036.5+112.3+180.78+170+2497.61)*2</f>
        <v>17994.38</v>
      </c>
      <c r="N155" s="7" t="s">
        <v>716</v>
      </c>
      <c r="O155" s="19">
        <f>M155-(1036.14+290.79)*2</f>
        <v>15340.52</v>
      </c>
      <c r="P155" s="13" t="s">
        <v>716</v>
      </c>
      <c r="Q155" s="20"/>
      <c r="R155" s="20"/>
      <c r="S155" s="21">
        <v>148</v>
      </c>
      <c r="T155" s="21">
        <v>148</v>
      </c>
      <c r="U155" s="21">
        <v>148</v>
      </c>
      <c r="V155" s="21">
        <v>148</v>
      </c>
      <c r="W155" s="20"/>
      <c r="X155" s="20"/>
      <c r="Y155" s="21">
        <v>148</v>
      </c>
      <c r="Z155" s="20"/>
      <c r="AA155" s="21"/>
      <c r="AB155" s="21">
        <v>148</v>
      </c>
      <c r="AC155" s="20"/>
      <c r="AD155" s="6" t="s">
        <v>299</v>
      </c>
      <c r="AE155" s="22">
        <v>46022</v>
      </c>
      <c r="AF155" s="23" t="s">
        <v>717</v>
      </c>
    </row>
    <row r="156" spans="1:32" ht="55.5" customHeight="1" x14ac:dyDescent="0.25">
      <c r="A156" s="3">
        <v>2025</v>
      </c>
      <c r="B156" s="4">
        <v>45931</v>
      </c>
      <c r="C156" s="5">
        <v>46022</v>
      </c>
      <c r="D156" s="40" t="s">
        <v>81</v>
      </c>
      <c r="E156" s="6">
        <v>404</v>
      </c>
      <c r="F156" s="7" t="s">
        <v>379</v>
      </c>
      <c r="G156" s="7" t="s">
        <v>379</v>
      </c>
      <c r="H156" s="7" t="s">
        <v>243</v>
      </c>
      <c r="I156" s="7" t="s">
        <v>657</v>
      </c>
      <c r="J156" s="7" t="s">
        <v>400</v>
      </c>
      <c r="K156" s="13" t="s">
        <v>594</v>
      </c>
      <c r="L156" s="20" t="s">
        <v>91</v>
      </c>
      <c r="M156" s="18">
        <f>(4466.68+112.3+180.78+125.5+1847.91)*2</f>
        <v>13466.34</v>
      </c>
      <c r="N156" s="7" t="s">
        <v>716</v>
      </c>
      <c r="O156" s="19">
        <f>M156-(593.91+218.94)*2</f>
        <v>11840.64</v>
      </c>
      <c r="P156" s="13" t="s">
        <v>716</v>
      </c>
      <c r="Q156" s="20"/>
      <c r="R156" s="20"/>
      <c r="S156" s="21">
        <v>149</v>
      </c>
      <c r="T156" s="21">
        <v>149</v>
      </c>
      <c r="U156" s="21">
        <v>149</v>
      </c>
      <c r="V156" s="21">
        <v>149</v>
      </c>
      <c r="W156" s="20"/>
      <c r="X156" s="20"/>
      <c r="Y156" s="21">
        <v>149</v>
      </c>
      <c r="Z156" s="20"/>
      <c r="AA156" s="21"/>
      <c r="AB156" s="21">
        <v>149</v>
      </c>
      <c r="AC156" s="20"/>
      <c r="AD156" s="6" t="s">
        <v>299</v>
      </c>
      <c r="AE156" s="22">
        <v>46022</v>
      </c>
      <c r="AF156" s="23" t="s">
        <v>718</v>
      </c>
    </row>
    <row r="157" spans="1:32" ht="55.5" customHeight="1" x14ac:dyDescent="0.25">
      <c r="A157" s="3">
        <v>2025</v>
      </c>
      <c r="B157" s="4">
        <v>45931</v>
      </c>
      <c r="C157" s="5">
        <v>46022</v>
      </c>
      <c r="D157" s="40" t="s">
        <v>81</v>
      </c>
      <c r="E157" s="6">
        <v>1301</v>
      </c>
      <c r="F157" s="7" t="s">
        <v>443</v>
      </c>
      <c r="G157" s="7" t="s">
        <v>352</v>
      </c>
      <c r="H157" s="7" t="s">
        <v>243</v>
      </c>
      <c r="I157" s="7" t="s">
        <v>660</v>
      </c>
      <c r="J157" s="7" t="s">
        <v>661</v>
      </c>
      <c r="K157" s="13" t="s">
        <v>662</v>
      </c>
      <c r="L157" s="20" t="s">
        <v>92</v>
      </c>
      <c r="M157" s="18">
        <f>(5868.1+112.3+180.78+165+2427.78)*2</f>
        <v>17507.920000000002</v>
      </c>
      <c r="N157" s="7" t="s">
        <v>716</v>
      </c>
      <c r="O157" s="19">
        <f>M157-(984.18+291.85)*2</f>
        <v>14955.860000000002</v>
      </c>
      <c r="P157" s="13" t="s">
        <v>716</v>
      </c>
      <c r="Q157" s="20"/>
      <c r="R157" s="20"/>
      <c r="S157" s="21">
        <v>150</v>
      </c>
      <c r="T157" s="21">
        <v>150</v>
      </c>
      <c r="U157" s="21">
        <v>150</v>
      </c>
      <c r="V157" s="21">
        <v>150</v>
      </c>
      <c r="W157" s="20"/>
      <c r="X157" s="20"/>
      <c r="Y157" s="21">
        <v>150</v>
      </c>
      <c r="Z157" s="20"/>
      <c r="AA157" s="21"/>
      <c r="AB157" s="21">
        <v>150</v>
      </c>
      <c r="AC157" s="20"/>
      <c r="AD157" s="6" t="s">
        <v>299</v>
      </c>
      <c r="AE157" s="22">
        <v>46022</v>
      </c>
      <c r="AF157" s="23" t="s">
        <v>718</v>
      </c>
    </row>
    <row r="158" spans="1:32" ht="55.5" customHeight="1" x14ac:dyDescent="0.25">
      <c r="A158" s="3">
        <v>2025</v>
      </c>
      <c r="B158" s="4">
        <v>45931</v>
      </c>
      <c r="C158" s="5">
        <v>46022</v>
      </c>
      <c r="D158" s="40" t="s">
        <v>81</v>
      </c>
      <c r="E158" s="6">
        <v>1201</v>
      </c>
      <c r="F158" s="7" t="s">
        <v>491</v>
      </c>
      <c r="G158" s="7" t="s">
        <v>322</v>
      </c>
      <c r="H158" s="7" t="s">
        <v>299</v>
      </c>
      <c r="I158" s="7" t="s">
        <v>634</v>
      </c>
      <c r="J158" s="7" t="s">
        <v>663</v>
      </c>
      <c r="K158" s="13" t="s">
        <v>664</v>
      </c>
      <c r="L158" s="20" t="s">
        <v>92</v>
      </c>
      <c r="M158" s="18">
        <f>(5725.05+112.3+180.78+161+2368.56)*2</f>
        <v>17095.38</v>
      </c>
      <c r="N158" s="7" t="s">
        <v>716</v>
      </c>
      <c r="O158" s="19">
        <f>M158-(1821.72+432.22)*2</f>
        <v>12587.5</v>
      </c>
      <c r="P158" s="13" t="s">
        <v>716</v>
      </c>
      <c r="Q158" s="20"/>
      <c r="R158" s="20"/>
      <c r="S158" s="21">
        <f>1+S157</f>
        <v>151</v>
      </c>
      <c r="T158" s="21">
        <f>1+T157</f>
        <v>151</v>
      </c>
      <c r="U158" s="21">
        <f>1+U157</f>
        <v>151</v>
      </c>
      <c r="V158" s="21">
        <f>1+V157</f>
        <v>151</v>
      </c>
      <c r="W158" s="20"/>
      <c r="X158" s="20"/>
      <c r="Y158" s="21">
        <f>1+Y157</f>
        <v>151</v>
      </c>
      <c r="Z158" s="20"/>
      <c r="AA158" s="21"/>
      <c r="AB158" s="21">
        <f>1+AB157</f>
        <v>151</v>
      </c>
      <c r="AC158" s="20"/>
      <c r="AD158" s="6" t="s">
        <v>299</v>
      </c>
      <c r="AE158" s="22">
        <v>46022</v>
      </c>
      <c r="AF158" s="23" t="s">
        <v>717</v>
      </c>
    </row>
    <row r="159" spans="1:32" ht="55.5" customHeight="1" x14ac:dyDescent="0.25">
      <c r="A159" s="3">
        <v>2025</v>
      </c>
      <c r="B159" s="4">
        <v>45931</v>
      </c>
      <c r="C159" s="5">
        <v>46022</v>
      </c>
      <c r="D159" s="40" t="s">
        <v>81</v>
      </c>
      <c r="E159" s="6">
        <v>1201</v>
      </c>
      <c r="F159" s="7" t="s">
        <v>491</v>
      </c>
      <c r="G159" s="7" t="s">
        <v>322</v>
      </c>
      <c r="H159" s="7" t="s">
        <v>665</v>
      </c>
      <c r="I159" s="7" t="s">
        <v>666</v>
      </c>
      <c r="J159" s="7" t="s">
        <v>415</v>
      </c>
      <c r="K159" s="13" t="s">
        <v>667</v>
      </c>
      <c r="L159" s="20" t="s">
        <v>91</v>
      </c>
      <c r="M159" s="18">
        <f>(5725.05+112.3+180.78+161+2368.56)*2</f>
        <v>17095.38</v>
      </c>
      <c r="N159" s="7" t="s">
        <v>716</v>
      </c>
      <c r="O159" s="19">
        <f>M159-(1821.72+432.33)*2</f>
        <v>12587.28</v>
      </c>
      <c r="P159" s="13" t="s">
        <v>716</v>
      </c>
      <c r="Q159" s="20"/>
      <c r="R159" s="20"/>
      <c r="S159" s="21">
        <v>152</v>
      </c>
      <c r="T159" s="21">
        <v>152</v>
      </c>
      <c r="U159" s="21">
        <v>152</v>
      </c>
      <c r="V159" s="21">
        <v>152</v>
      </c>
      <c r="W159" s="20"/>
      <c r="X159" s="20"/>
      <c r="Y159" s="21">
        <v>152</v>
      </c>
      <c r="Z159" s="20"/>
      <c r="AA159" s="21"/>
      <c r="AB159" s="21">
        <v>152</v>
      </c>
      <c r="AC159" s="20"/>
      <c r="AD159" s="6" t="s">
        <v>299</v>
      </c>
      <c r="AE159" s="22">
        <v>46022</v>
      </c>
      <c r="AF159" s="23" t="s">
        <v>718</v>
      </c>
    </row>
    <row r="160" spans="1:32" ht="55.5" customHeight="1" x14ac:dyDescent="0.25">
      <c r="A160" s="3">
        <v>2025</v>
      </c>
      <c r="B160" s="4">
        <v>45931</v>
      </c>
      <c r="C160" s="5">
        <v>46022</v>
      </c>
      <c r="D160" s="40" t="s">
        <v>81</v>
      </c>
      <c r="E160" s="6">
        <v>404</v>
      </c>
      <c r="F160" s="7" t="s">
        <v>379</v>
      </c>
      <c r="G160" s="7" t="s">
        <v>379</v>
      </c>
      <c r="H160" s="7" t="s">
        <v>275</v>
      </c>
      <c r="I160" s="7" t="s">
        <v>668</v>
      </c>
      <c r="J160" s="7" t="s">
        <v>669</v>
      </c>
      <c r="K160" s="13" t="s">
        <v>670</v>
      </c>
      <c r="L160" s="20" t="s">
        <v>92</v>
      </c>
      <c r="M160" s="18">
        <f>(4466.68+112.3+180.78+125.5+1847.91)*2</f>
        <v>13466.34</v>
      </c>
      <c r="N160" s="7" t="s">
        <v>716</v>
      </c>
      <c r="O160" s="19">
        <f>M160-(593.91+218.94)*2</f>
        <v>11840.64</v>
      </c>
      <c r="P160" s="13" t="s">
        <v>716</v>
      </c>
      <c r="Q160" s="20"/>
      <c r="R160" s="20"/>
      <c r="S160" s="21">
        <v>153</v>
      </c>
      <c r="T160" s="21">
        <v>153</v>
      </c>
      <c r="U160" s="21">
        <v>153</v>
      </c>
      <c r="V160" s="21">
        <v>153</v>
      </c>
      <c r="W160" s="20"/>
      <c r="X160" s="20"/>
      <c r="Y160" s="21">
        <v>153</v>
      </c>
      <c r="Z160" s="20"/>
      <c r="AA160" s="21"/>
      <c r="AB160" s="21">
        <v>153</v>
      </c>
      <c r="AC160" s="20"/>
      <c r="AD160" s="6" t="s">
        <v>299</v>
      </c>
      <c r="AE160" s="22">
        <v>46022</v>
      </c>
      <c r="AF160" s="23" t="s">
        <v>717</v>
      </c>
    </row>
    <row r="161" spans="1:32" ht="55.5" customHeight="1" x14ac:dyDescent="0.25">
      <c r="A161" s="3">
        <v>2025</v>
      </c>
      <c r="B161" s="4">
        <v>45931</v>
      </c>
      <c r="C161" s="5">
        <v>46022</v>
      </c>
      <c r="D161" s="40" t="s">
        <v>81</v>
      </c>
      <c r="E161" s="6">
        <v>605</v>
      </c>
      <c r="F161" s="7" t="s">
        <v>671</v>
      </c>
      <c r="G161" s="7" t="s">
        <v>672</v>
      </c>
      <c r="H161" s="7" t="s">
        <v>275</v>
      </c>
      <c r="I161" s="7" t="s">
        <v>673</v>
      </c>
      <c r="J161" s="7" t="s">
        <v>674</v>
      </c>
      <c r="K161" s="13" t="s">
        <v>675</v>
      </c>
      <c r="L161" s="20" t="s">
        <v>92</v>
      </c>
      <c r="M161" s="18">
        <f>(4752.83+112.3+180.78+133.5+1966.31)*2</f>
        <v>14291.439999999999</v>
      </c>
      <c r="N161" s="7" t="s">
        <v>716</v>
      </c>
      <c r="O161" s="19">
        <f>M161-(1025.04+295.24)*2</f>
        <v>11650.88</v>
      </c>
      <c r="P161" s="13" t="s">
        <v>716</v>
      </c>
      <c r="Q161" s="20"/>
      <c r="R161" s="20"/>
      <c r="S161" s="21">
        <f t="shared" ref="S161:S170" si="348">1+S160</f>
        <v>154</v>
      </c>
      <c r="T161" s="21">
        <f t="shared" ref="T161:V161" si="349">1+T160</f>
        <v>154</v>
      </c>
      <c r="U161" s="21">
        <f t="shared" si="349"/>
        <v>154</v>
      </c>
      <c r="V161" s="21">
        <f t="shared" si="349"/>
        <v>154</v>
      </c>
      <c r="W161" s="20"/>
      <c r="X161" s="20"/>
      <c r="Y161" s="21">
        <f t="shared" ref="Y161" si="350">1+Y160</f>
        <v>154</v>
      </c>
      <c r="Z161" s="20"/>
      <c r="AA161" s="21"/>
      <c r="AB161" s="21">
        <f t="shared" ref="AB161" si="351">1+AB160</f>
        <v>154</v>
      </c>
      <c r="AC161" s="20"/>
      <c r="AD161" s="6" t="s">
        <v>299</v>
      </c>
      <c r="AE161" s="22">
        <v>46022</v>
      </c>
      <c r="AF161" s="23" t="s">
        <v>718</v>
      </c>
    </row>
    <row r="162" spans="1:32" ht="55.5" customHeight="1" x14ac:dyDescent="0.25">
      <c r="A162" s="3">
        <v>2025</v>
      </c>
      <c r="B162" s="4">
        <v>45931</v>
      </c>
      <c r="C162" s="5">
        <v>46022</v>
      </c>
      <c r="D162" s="40" t="s">
        <v>81</v>
      </c>
      <c r="E162" s="6">
        <v>911</v>
      </c>
      <c r="F162" s="7" t="s">
        <v>369</v>
      </c>
      <c r="G162" s="7" t="s">
        <v>369</v>
      </c>
      <c r="H162" s="7" t="s">
        <v>275</v>
      </c>
      <c r="I162" s="7" t="s">
        <v>676</v>
      </c>
      <c r="J162" s="7" t="s">
        <v>677</v>
      </c>
      <c r="K162" s="13" t="s">
        <v>678</v>
      </c>
      <c r="L162" s="20" t="s">
        <v>91</v>
      </c>
      <c r="M162" s="18">
        <f>(5251.54+112.3+180.78+147.5+2172.57)*2</f>
        <v>15729.380000000001</v>
      </c>
      <c r="N162" s="7" t="s">
        <v>716</v>
      </c>
      <c r="O162" s="19">
        <f>M162-(1219.1+339.59)*2</f>
        <v>12612.000000000002</v>
      </c>
      <c r="P162" s="13" t="s">
        <v>716</v>
      </c>
      <c r="Q162" s="20"/>
      <c r="R162" s="20"/>
      <c r="S162" s="21">
        <f t="shared" si="348"/>
        <v>155</v>
      </c>
      <c r="T162" s="21">
        <f t="shared" ref="T162:V162" si="352">1+T161</f>
        <v>155</v>
      </c>
      <c r="U162" s="21">
        <f t="shared" si="352"/>
        <v>155</v>
      </c>
      <c r="V162" s="21">
        <f t="shared" si="352"/>
        <v>155</v>
      </c>
      <c r="W162" s="20"/>
      <c r="X162" s="20"/>
      <c r="Y162" s="21">
        <f t="shared" ref="Y162" si="353">1+Y161</f>
        <v>155</v>
      </c>
      <c r="Z162" s="20"/>
      <c r="AA162" s="21"/>
      <c r="AB162" s="21">
        <f t="shared" ref="AB162" si="354">1+AB161</f>
        <v>155</v>
      </c>
      <c r="AC162" s="20"/>
      <c r="AD162" s="6" t="s">
        <v>299</v>
      </c>
      <c r="AE162" s="22">
        <v>46022</v>
      </c>
      <c r="AF162" s="23" t="s">
        <v>717</v>
      </c>
    </row>
    <row r="163" spans="1:32" ht="55.5" customHeight="1" x14ac:dyDescent="0.25">
      <c r="A163" s="3">
        <v>2025</v>
      </c>
      <c r="B163" s="4">
        <v>45931</v>
      </c>
      <c r="C163" s="5">
        <v>46022</v>
      </c>
      <c r="D163" s="40" t="s">
        <v>81</v>
      </c>
      <c r="E163" s="6">
        <v>1201</v>
      </c>
      <c r="F163" s="7" t="s">
        <v>322</v>
      </c>
      <c r="G163" s="7" t="s">
        <v>322</v>
      </c>
      <c r="H163" s="7" t="s">
        <v>299</v>
      </c>
      <c r="I163" s="7" t="s">
        <v>679</v>
      </c>
      <c r="J163" s="7" t="s">
        <v>677</v>
      </c>
      <c r="K163" s="13" t="s">
        <v>246</v>
      </c>
      <c r="L163" s="20" t="s">
        <v>91</v>
      </c>
      <c r="M163" s="18">
        <f>(5725.05+112.3+180.78+161+2368.56)*2</f>
        <v>17095.38</v>
      </c>
      <c r="N163" s="7" t="s">
        <v>716</v>
      </c>
      <c r="O163" s="19">
        <f>M163-(1821.72+425.67)*2</f>
        <v>12600.600000000002</v>
      </c>
      <c r="P163" s="13" t="s">
        <v>716</v>
      </c>
      <c r="Q163" s="20"/>
      <c r="R163" s="20"/>
      <c r="S163" s="21">
        <f t="shared" si="348"/>
        <v>156</v>
      </c>
      <c r="T163" s="21">
        <f t="shared" ref="T163:V163" si="355">1+T162</f>
        <v>156</v>
      </c>
      <c r="U163" s="21">
        <f t="shared" si="355"/>
        <v>156</v>
      </c>
      <c r="V163" s="21">
        <f t="shared" si="355"/>
        <v>156</v>
      </c>
      <c r="W163" s="20"/>
      <c r="X163" s="20"/>
      <c r="Y163" s="21">
        <f t="shared" ref="Y163" si="356">1+Y162</f>
        <v>156</v>
      </c>
      <c r="Z163" s="20"/>
      <c r="AA163" s="21"/>
      <c r="AB163" s="21">
        <f t="shared" ref="AB163" si="357">1+AB162</f>
        <v>156</v>
      </c>
      <c r="AC163" s="20"/>
      <c r="AD163" s="6" t="s">
        <v>299</v>
      </c>
      <c r="AE163" s="22">
        <v>46022</v>
      </c>
      <c r="AF163" s="23" t="s">
        <v>718</v>
      </c>
    </row>
    <row r="164" spans="1:32" ht="55.5" customHeight="1" x14ac:dyDescent="0.25">
      <c r="A164" s="3">
        <v>2025</v>
      </c>
      <c r="B164" s="4">
        <v>45931</v>
      </c>
      <c r="C164" s="5">
        <v>46022</v>
      </c>
      <c r="D164" s="40" t="s">
        <v>81</v>
      </c>
      <c r="E164" s="6">
        <v>404</v>
      </c>
      <c r="F164" s="7" t="s">
        <v>379</v>
      </c>
      <c r="G164" s="7" t="s">
        <v>379</v>
      </c>
      <c r="H164" s="7" t="s">
        <v>275</v>
      </c>
      <c r="I164" s="7" t="s">
        <v>680</v>
      </c>
      <c r="J164" s="7" t="s">
        <v>681</v>
      </c>
      <c r="K164" s="13" t="s">
        <v>424</v>
      </c>
      <c r="L164" s="20" t="s">
        <v>92</v>
      </c>
      <c r="M164" s="18">
        <f>(4466.68+112.3+180.78+125.5+1847.91)*2</f>
        <v>13466.34</v>
      </c>
      <c r="N164" s="7" t="s">
        <v>716</v>
      </c>
      <c r="O164" s="19">
        <f>M164-(593.91+218.94)*2</f>
        <v>11840.64</v>
      </c>
      <c r="P164" s="13" t="s">
        <v>716</v>
      </c>
      <c r="Q164" s="20"/>
      <c r="R164" s="20"/>
      <c r="S164" s="21">
        <f t="shared" si="348"/>
        <v>157</v>
      </c>
      <c r="T164" s="21">
        <f t="shared" ref="T164:V164" si="358">1+T163</f>
        <v>157</v>
      </c>
      <c r="U164" s="21">
        <f t="shared" si="358"/>
        <v>157</v>
      </c>
      <c r="V164" s="21">
        <f t="shared" si="358"/>
        <v>157</v>
      </c>
      <c r="W164" s="20"/>
      <c r="X164" s="20"/>
      <c r="Y164" s="21">
        <f t="shared" ref="Y164" si="359">1+Y163</f>
        <v>157</v>
      </c>
      <c r="Z164" s="20"/>
      <c r="AA164" s="21"/>
      <c r="AB164" s="21">
        <f t="shared" ref="AB164" si="360">1+AB163</f>
        <v>157</v>
      </c>
      <c r="AC164" s="20"/>
      <c r="AD164" s="6" t="s">
        <v>299</v>
      </c>
      <c r="AE164" s="22">
        <v>46022</v>
      </c>
      <c r="AF164" s="23" t="s">
        <v>717</v>
      </c>
    </row>
    <row r="165" spans="1:32" ht="55.5" customHeight="1" x14ac:dyDescent="0.25">
      <c r="A165" s="3">
        <v>2025</v>
      </c>
      <c r="B165" s="4">
        <v>45931</v>
      </c>
      <c r="C165" s="5">
        <v>46022</v>
      </c>
      <c r="D165" s="40" t="s">
        <v>81</v>
      </c>
      <c r="E165" s="6">
        <v>1201</v>
      </c>
      <c r="F165" s="7" t="s">
        <v>491</v>
      </c>
      <c r="G165" s="7" t="s">
        <v>322</v>
      </c>
      <c r="H165" s="7" t="s">
        <v>299</v>
      </c>
      <c r="I165" s="7" t="s">
        <v>682</v>
      </c>
      <c r="J165" s="7" t="s">
        <v>683</v>
      </c>
      <c r="K165" s="13" t="s">
        <v>684</v>
      </c>
      <c r="L165" s="20" t="s">
        <v>92</v>
      </c>
      <c r="M165" s="18">
        <f>(5725.05+112.3+180.78+161+2368.56)*2</f>
        <v>17095.38</v>
      </c>
      <c r="N165" s="7" t="s">
        <v>716</v>
      </c>
      <c r="O165" s="19">
        <f>M165-(1821.72+425.67)*2</f>
        <v>12600.600000000002</v>
      </c>
      <c r="P165" s="13" t="s">
        <v>716</v>
      </c>
      <c r="Q165" s="20"/>
      <c r="R165" s="20"/>
      <c r="S165" s="21">
        <f t="shared" si="348"/>
        <v>158</v>
      </c>
      <c r="T165" s="21">
        <f t="shared" ref="T165:V165" si="361">1+T164</f>
        <v>158</v>
      </c>
      <c r="U165" s="21">
        <f t="shared" si="361"/>
        <v>158</v>
      </c>
      <c r="V165" s="21">
        <f t="shared" si="361"/>
        <v>158</v>
      </c>
      <c r="W165" s="20"/>
      <c r="X165" s="20"/>
      <c r="Y165" s="21">
        <f t="shared" ref="Y165" si="362">1+Y164</f>
        <v>158</v>
      </c>
      <c r="Z165" s="20"/>
      <c r="AA165" s="21"/>
      <c r="AB165" s="21">
        <f t="shared" ref="AB165" si="363">1+AB164</f>
        <v>158</v>
      </c>
      <c r="AC165" s="20"/>
      <c r="AD165" s="6" t="s">
        <v>299</v>
      </c>
      <c r="AE165" s="22">
        <v>46022</v>
      </c>
      <c r="AF165" s="23" t="s">
        <v>718</v>
      </c>
    </row>
    <row r="166" spans="1:32" ht="55.5" customHeight="1" x14ac:dyDescent="0.25">
      <c r="A166" s="3">
        <v>2025</v>
      </c>
      <c r="B166" s="4">
        <v>45931</v>
      </c>
      <c r="C166" s="5">
        <v>46022</v>
      </c>
      <c r="D166" s="40" t="s">
        <v>81</v>
      </c>
      <c r="E166" s="6">
        <v>614</v>
      </c>
      <c r="F166" s="7" t="s">
        <v>337</v>
      </c>
      <c r="G166" s="7" t="s">
        <v>337</v>
      </c>
      <c r="H166" s="7" t="s">
        <v>275</v>
      </c>
      <c r="I166" s="7" t="s">
        <v>515</v>
      </c>
      <c r="J166" s="7" t="s">
        <v>685</v>
      </c>
      <c r="K166" s="13" t="s">
        <v>686</v>
      </c>
      <c r="L166" s="20" t="s">
        <v>92</v>
      </c>
      <c r="M166" s="18">
        <f>(4752.83+112.3+180.78+133.5+1966.31)*2</f>
        <v>14291.439999999999</v>
      </c>
      <c r="N166" s="7" t="s">
        <v>716</v>
      </c>
      <c r="O166" s="19">
        <f>M166-(940.43+286.17)*2</f>
        <v>11838.239999999998</v>
      </c>
      <c r="P166" s="13" t="s">
        <v>716</v>
      </c>
      <c r="Q166" s="20"/>
      <c r="R166" s="20"/>
      <c r="S166" s="21">
        <f t="shared" si="348"/>
        <v>159</v>
      </c>
      <c r="T166" s="21">
        <f t="shared" ref="T166:V166" si="364">1+T165</f>
        <v>159</v>
      </c>
      <c r="U166" s="21">
        <f t="shared" si="364"/>
        <v>159</v>
      </c>
      <c r="V166" s="21">
        <f t="shared" si="364"/>
        <v>159</v>
      </c>
      <c r="W166" s="20"/>
      <c r="X166" s="20"/>
      <c r="Y166" s="21">
        <f t="shared" ref="Y166" si="365">1+Y165</f>
        <v>159</v>
      </c>
      <c r="Z166" s="20"/>
      <c r="AA166" s="21"/>
      <c r="AB166" s="21">
        <f t="shared" ref="AB166" si="366">1+AB165</f>
        <v>159</v>
      </c>
      <c r="AC166" s="20"/>
      <c r="AD166" s="6" t="s">
        <v>299</v>
      </c>
      <c r="AE166" s="22">
        <v>46022</v>
      </c>
      <c r="AF166" s="23" t="s">
        <v>717</v>
      </c>
    </row>
    <row r="167" spans="1:32" ht="55.5" customHeight="1" x14ac:dyDescent="0.25">
      <c r="A167" s="3">
        <v>2025</v>
      </c>
      <c r="B167" s="4">
        <v>45931</v>
      </c>
      <c r="C167" s="5">
        <v>46022</v>
      </c>
      <c r="D167" s="40" t="s">
        <v>81</v>
      </c>
      <c r="E167" s="6">
        <v>404</v>
      </c>
      <c r="F167" s="7" t="s">
        <v>379</v>
      </c>
      <c r="G167" s="7" t="s">
        <v>379</v>
      </c>
      <c r="H167" s="7" t="s">
        <v>275</v>
      </c>
      <c r="I167" s="7" t="s">
        <v>687</v>
      </c>
      <c r="J167" s="7" t="s">
        <v>688</v>
      </c>
      <c r="K167" s="13" t="s">
        <v>689</v>
      </c>
      <c r="L167" s="20" t="s">
        <v>91</v>
      </c>
      <c r="M167" s="18">
        <f>(4466.68+112.3+180.78+125.5+1847.91)*2</f>
        <v>13466.34</v>
      </c>
      <c r="N167" s="7" t="s">
        <v>716</v>
      </c>
      <c r="O167" s="19">
        <f>M167-(593.91+218.94)*2</f>
        <v>11840.64</v>
      </c>
      <c r="P167" s="13" t="s">
        <v>716</v>
      </c>
      <c r="Q167" s="20"/>
      <c r="R167" s="20"/>
      <c r="S167" s="21">
        <f t="shared" si="348"/>
        <v>160</v>
      </c>
      <c r="T167" s="21">
        <f t="shared" ref="T167:V167" si="367">1+T166</f>
        <v>160</v>
      </c>
      <c r="U167" s="21">
        <f t="shared" si="367"/>
        <v>160</v>
      </c>
      <c r="V167" s="21">
        <f t="shared" si="367"/>
        <v>160</v>
      </c>
      <c r="W167" s="20"/>
      <c r="X167" s="20"/>
      <c r="Y167" s="21">
        <f t="shared" ref="Y167" si="368">1+Y166</f>
        <v>160</v>
      </c>
      <c r="Z167" s="20"/>
      <c r="AA167" s="21"/>
      <c r="AB167" s="21">
        <f t="shared" ref="AB167" si="369">1+AB166</f>
        <v>160</v>
      </c>
      <c r="AC167" s="20"/>
      <c r="AD167" s="6" t="s">
        <v>299</v>
      </c>
      <c r="AE167" s="22">
        <v>46022</v>
      </c>
      <c r="AF167" s="23" t="s">
        <v>718</v>
      </c>
    </row>
    <row r="168" spans="1:32" ht="55.5" customHeight="1" x14ac:dyDescent="0.25">
      <c r="A168" s="3">
        <v>2025</v>
      </c>
      <c r="B168" s="4">
        <v>45931</v>
      </c>
      <c r="C168" s="5">
        <v>46022</v>
      </c>
      <c r="D168" s="40" t="s">
        <v>81</v>
      </c>
      <c r="E168" s="6">
        <v>1101</v>
      </c>
      <c r="F168" s="7" t="s">
        <v>690</v>
      </c>
      <c r="G168" s="7" t="s">
        <v>552</v>
      </c>
      <c r="H168" s="7" t="s">
        <v>212</v>
      </c>
      <c r="I168" s="7" t="s">
        <v>691</v>
      </c>
      <c r="J168" s="7" t="s">
        <v>692</v>
      </c>
      <c r="K168" s="13" t="s">
        <v>693</v>
      </c>
      <c r="L168" s="20" t="s">
        <v>92</v>
      </c>
      <c r="M168" s="18">
        <f>(5537.11+112.3+180.78+156+2291.02)*2</f>
        <v>16554.419999999998</v>
      </c>
      <c r="N168" s="7" t="s">
        <v>716</v>
      </c>
      <c r="O168" s="19">
        <f>M168-(882.35+289.26)*2</f>
        <v>14211.199999999997</v>
      </c>
      <c r="P168" s="13" t="s">
        <v>716</v>
      </c>
      <c r="Q168" s="20"/>
      <c r="R168" s="20"/>
      <c r="S168" s="21">
        <f t="shared" si="348"/>
        <v>161</v>
      </c>
      <c r="T168" s="21">
        <f t="shared" ref="T168:V168" si="370">1+T167</f>
        <v>161</v>
      </c>
      <c r="U168" s="21">
        <f t="shared" si="370"/>
        <v>161</v>
      </c>
      <c r="V168" s="21">
        <f t="shared" si="370"/>
        <v>161</v>
      </c>
      <c r="W168" s="20"/>
      <c r="X168" s="20"/>
      <c r="Y168" s="21">
        <f t="shared" ref="Y168" si="371">1+Y167</f>
        <v>161</v>
      </c>
      <c r="Z168" s="20"/>
      <c r="AA168" s="21"/>
      <c r="AB168" s="21">
        <f t="shared" ref="AB168" si="372">1+AB167</f>
        <v>161</v>
      </c>
      <c r="AC168" s="20"/>
      <c r="AD168" s="6" t="s">
        <v>299</v>
      </c>
      <c r="AE168" s="22">
        <v>46022</v>
      </c>
      <c r="AF168" s="23" t="s">
        <v>717</v>
      </c>
    </row>
    <row r="169" spans="1:32" ht="55.5" customHeight="1" x14ac:dyDescent="0.25">
      <c r="A169" s="3">
        <v>2025</v>
      </c>
      <c r="B169" s="4">
        <v>45931</v>
      </c>
      <c r="C169" s="5">
        <v>46022</v>
      </c>
      <c r="D169" s="40" t="s">
        <v>81</v>
      </c>
      <c r="E169" s="6">
        <v>1201</v>
      </c>
      <c r="F169" s="7" t="s">
        <v>322</v>
      </c>
      <c r="G169" s="7" t="s">
        <v>322</v>
      </c>
      <c r="H169" s="7" t="s">
        <v>275</v>
      </c>
      <c r="I169" s="7" t="s">
        <v>694</v>
      </c>
      <c r="J169" s="7" t="s">
        <v>695</v>
      </c>
      <c r="K169" s="13" t="s">
        <v>519</v>
      </c>
      <c r="L169" s="20" t="s">
        <v>91</v>
      </c>
      <c r="M169" s="18">
        <f>(5725.05+112.3+180.78+161+2368.56)*2</f>
        <v>17095.38</v>
      </c>
      <c r="N169" s="7" t="s">
        <v>716</v>
      </c>
      <c r="O169" s="19">
        <f>M169-(1821.72+432.33)*2</f>
        <v>12587.28</v>
      </c>
      <c r="P169" s="13" t="s">
        <v>716</v>
      </c>
      <c r="Q169" s="20"/>
      <c r="R169" s="20"/>
      <c r="S169" s="21">
        <f t="shared" si="348"/>
        <v>162</v>
      </c>
      <c r="T169" s="21">
        <f t="shared" ref="T169:V169" si="373">1+T168</f>
        <v>162</v>
      </c>
      <c r="U169" s="21">
        <f t="shared" si="373"/>
        <v>162</v>
      </c>
      <c r="V169" s="21">
        <f t="shared" si="373"/>
        <v>162</v>
      </c>
      <c r="W169" s="20"/>
      <c r="X169" s="20"/>
      <c r="Y169" s="21">
        <f t="shared" ref="Y169" si="374">1+Y168</f>
        <v>162</v>
      </c>
      <c r="Z169" s="20"/>
      <c r="AA169" s="21"/>
      <c r="AB169" s="21">
        <f t="shared" ref="AB169" si="375">1+AB168</f>
        <v>162</v>
      </c>
      <c r="AC169" s="20"/>
      <c r="AD169" s="6" t="s">
        <v>299</v>
      </c>
      <c r="AE169" s="22">
        <v>46022</v>
      </c>
      <c r="AF169" s="23" t="s">
        <v>718</v>
      </c>
    </row>
    <row r="170" spans="1:32" ht="55.5" customHeight="1" x14ac:dyDescent="0.25">
      <c r="A170" s="3">
        <v>2025</v>
      </c>
      <c r="B170" s="4">
        <v>45931</v>
      </c>
      <c r="C170" s="5">
        <v>46022</v>
      </c>
      <c r="D170" s="40" t="s">
        <v>81</v>
      </c>
      <c r="E170" s="6">
        <v>1301</v>
      </c>
      <c r="F170" s="7" t="s">
        <v>352</v>
      </c>
      <c r="G170" s="7" t="s">
        <v>352</v>
      </c>
      <c r="H170" s="7" t="s">
        <v>275</v>
      </c>
      <c r="I170" s="7" t="s">
        <v>430</v>
      </c>
      <c r="J170" s="7" t="s">
        <v>695</v>
      </c>
      <c r="K170" s="13" t="s">
        <v>696</v>
      </c>
      <c r="L170" s="20" t="s">
        <v>91</v>
      </c>
      <c r="M170" s="18">
        <f>(5868.1+112.3+180.78+165+2427.78)*2</f>
        <v>17507.920000000002</v>
      </c>
      <c r="N170" s="7" t="s">
        <v>716</v>
      </c>
      <c r="O170" s="19">
        <f>M170-(984.18+294.34)*2</f>
        <v>14950.880000000001</v>
      </c>
      <c r="P170" s="13" t="s">
        <v>716</v>
      </c>
      <c r="Q170" s="20"/>
      <c r="R170" s="20"/>
      <c r="S170" s="21">
        <f t="shared" si="348"/>
        <v>163</v>
      </c>
      <c r="T170" s="21">
        <f t="shared" ref="T170:V170" si="376">1+T169</f>
        <v>163</v>
      </c>
      <c r="U170" s="21">
        <f t="shared" si="376"/>
        <v>163</v>
      </c>
      <c r="V170" s="21">
        <f t="shared" si="376"/>
        <v>163</v>
      </c>
      <c r="W170" s="20"/>
      <c r="X170" s="20"/>
      <c r="Y170" s="21">
        <f t="shared" ref="Y170" si="377">1+Y169</f>
        <v>163</v>
      </c>
      <c r="Z170" s="20"/>
      <c r="AA170" s="21"/>
      <c r="AB170" s="21">
        <f t="shared" ref="AB170" si="378">1+AB169</f>
        <v>163</v>
      </c>
      <c r="AC170" s="20"/>
      <c r="AD170" s="6" t="s">
        <v>299</v>
      </c>
      <c r="AE170" s="22">
        <v>46022</v>
      </c>
      <c r="AF170" s="23" t="s">
        <v>717</v>
      </c>
    </row>
    <row r="171" spans="1:32" ht="55.5" customHeight="1" x14ac:dyDescent="0.25">
      <c r="A171" s="3">
        <v>2025</v>
      </c>
      <c r="B171" s="4">
        <v>45931</v>
      </c>
      <c r="C171" s="5">
        <v>46022</v>
      </c>
      <c r="D171" s="40" t="s">
        <v>81</v>
      </c>
      <c r="E171" s="6">
        <v>1201</v>
      </c>
      <c r="F171" s="7" t="s">
        <v>491</v>
      </c>
      <c r="G171" s="7" t="s">
        <v>322</v>
      </c>
      <c r="H171" s="7" t="s">
        <v>275</v>
      </c>
      <c r="I171" s="7" t="s">
        <v>697</v>
      </c>
      <c r="J171" s="7" t="s">
        <v>698</v>
      </c>
      <c r="K171" s="13" t="s">
        <v>699</v>
      </c>
      <c r="L171" s="20" t="s">
        <v>92</v>
      </c>
      <c r="M171" s="18">
        <f>(5725.05+112.3+180.78+161+2368.56)*2</f>
        <v>17095.38</v>
      </c>
      <c r="N171" s="7" t="s">
        <v>716</v>
      </c>
      <c r="O171" s="19">
        <f>M171-(1821.72+418.97)*2</f>
        <v>12614</v>
      </c>
      <c r="P171" s="13" t="s">
        <v>716</v>
      </c>
      <c r="Q171" s="20"/>
      <c r="R171" s="20"/>
      <c r="S171" s="21">
        <v>164</v>
      </c>
      <c r="T171" s="21">
        <v>164</v>
      </c>
      <c r="U171" s="21">
        <v>164</v>
      </c>
      <c r="V171" s="21">
        <v>164</v>
      </c>
      <c r="W171" s="20"/>
      <c r="X171" s="20"/>
      <c r="Y171" s="21">
        <v>164</v>
      </c>
      <c r="Z171" s="20"/>
      <c r="AA171" s="21"/>
      <c r="AB171" s="21">
        <v>164</v>
      </c>
      <c r="AC171" s="20"/>
      <c r="AD171" s="6" t="s">
        <v>299</v>
      </c>
      <c r="AE171" s="22">
        <v>46022</v>
      </c>
      <c r="AF171" s="23" t="s">
        <v>718</v>
      </c>
    </row>
    <row r="172" spans="1:32" ht="55.5" customHeight="1" x14ac:dyDescent="0.25">
      <c r="A172" s="3">
        <v>2025</v>
      </c>
      <c r="B172" s="4">
        <v>45931</v>
      </c>
      <c r="C172" s="5">
        <v>46022</v>
      </c>
      <c r="D172" s="40" t="s">
        <v>81</v>
      </c>
      <c r="E172" s="6">
        <v>911</v>
      </c>
      <c r="F172" s="7" t="s">
        <v>369</v>
      </c>
      <c r="G172" s="7" t="s">
        <v>369</v>
      </c>
      <c r="H172" s="7" t="s">
        <v>275</v>
      </c>
      <c r="I172" s="7" t="s">
        <v>700</v>
      </c>
      <c r="J172" s="7" t="s">
        <v>701</v>
      </c>
      <c r="K172" s="13" t="s">
        <v>702</v>
      </c>
      <c r="L172" s="20" t="s">
        <v>92</v>
      </c>
      <c r="M172" s="18">
        <f>(5251.54+112.3+180.78+147.5+2172.57)*2</f>
        <v>15729.380000000001</v>
      </c>
      <c r="N172" s="7" t="s">
        <v>716</v>
      </c>
      <c r="O172" s="19">
        <f>M172-(1400.72+357.72)*2</f>
        <v>12212.5</v>
      </c>
      <c r="P172" s="13" t="s">
        <v>716</v>
      </c>
      <c r="Q172" s="20"/>
      <c r="R172" s="20"/>
      <c r="S172" s="21">
        <f t="shared" ref="S172:S173" si="379">1+S171</f>
        <v>165</v>
      </c>
      <c r="T172" s="21">
        <f t="shared" ref="T172:V172" si="380">1+T171</f>
        <v>165</v>
      </c>
      <c r="U172" s="21">
        <f t="shared" si="380"/>
        <v>165</v>
      </c>
      <c r="V172" s="21">
        <f t="shared" si="380"/>
        <v>165</v>
      </c>
      <c r="W172" s="20"/>
      <c r="X172" s="20"/>
      <c r="Y172" s="21">
        <f t="shared" ref="Y172" si="381">1+Y171</f>
        <v>165</v>
      </c>
      <c r="Z172" s="20"/>
      <c r="AA172" s="21"/>
      <c r="AB172" s="21">
        <f t="shared" ref="AB172" si="382">1+AB171</f>
        <v>165</v>
      </c>
      <c r="AC172" s="20"/>
      <c r="AD172" s="6" t="s">
        <v>299</v>
      </c>
      <c r="AE172" s="22">
        <v>46022</v>
      </c>
      <c r="AF172" s="23" t="s">
        <v>717</v>
      </c>
    </row>
    <row r="173" spans="1:32" ht="55.5" customHeight="1" x14ac:dyDescent="0.25">
      <c r="A173" s="3">
        <v>2025</v>
      </c>
      <c r="B173" s="4">
        <v>45931</v>
      </c>
      <c r="C173" s="5">
        <v>46022</v>
      </c>
      <c r="D173" s="40" t="s">
        <v>81</v>
      </c>
      <c r="E173" s="6">
        <v>1201</v>
      </c>
      <c r="F173" s="7" t="s">
        <v>491</v>
      </c>
      <c r="G173" s="7" t="s">
        <v>322</v>
      </c>
      <c r="H173" s="7" t="s">
        <v>299</v>
      </c>
      <c r="I173" s="7" t="s">
        <v>703</v>
      </c>
      <c r="J173" s="7" t="s">
        <v>704</v>
      </c>
      <c r="K173" s="13" t="s">
        <v>705</v>
      </c>
      <c r="L173" s="20" t="s">
        <v>92</v>
      </c>
      <c r="M173" s="18">
        <f>(5725.05+112.3+180.78+161+2368.56)*2</f>
        <v>17095.38</v>
      </c>
      <c r="N173" s="7" t="s">
        <v>716</v>
      </c>
      <c r="O173" s="19">
        <f>M173-(1821.72+425.67)*2</f>
        <v>12600.600000000002</v>
      </c>
      <c r="P173" s="13" t="s">
        <v>716</v>
      </c>
      <c r="Q173" s="20"/>
      <c r="R173" s="20"/>
      <c r="S173" s="21">
        <f t="shared" si="379"/>
        <v>166</v>
      </c>
      <c r="T173" s="21">
        <f t="shared" ref="T173:V173" si="383">1+T172</f>
        <v>166</v>
      </c>
      <c r="U173" s="21">
        <f t="shared" si="383"/>
        <v>166</v>
      </c>
      <c r="V173" s="21">
        <f t="shared" si="383"/>
        <v>166</v>
      </c>
      <c r="W173" s="20"/>
      <c r="X173" s="20"/>
      <c r="Y173" s="21">
        <f t="shared" ref="Y173" si="384">1+Y172</f>
        <v>166</v>
      </c>
      <c r="Z173" s="20"/>
      <c r="AA173" s="21"/>
      <c r="AB173" s="21">
        <f t="shared" ref="AB173" si="385">1+AB172</f>
        <v>166</v>
      </c>
      <c r="AC173" s="20"/>
      <c r="AD173" s="6" t="s">
        <v>299</v>
      </c>
      <c r="AE173" s="22">
        <v>46022</v>
      </c>
      <c r="AF173" s="23" t="s">
        <v>718</v>
      </c>
    </row>
    <row r="174" spans="1:32" ht="55.5" customHeight="1" x14ac:dyDescent="0.25">
      <c r="A174" s="3">
        <v>2025</v>
      </c>
      <c r="B174" s="4">
        <v>45931</v>
      </c>
      <c r="C174" s="5">
        <v>46022</v>
      </c>
      <c r="D174" s="40" t="s">
        <v>81</v>
      </c>
      <c r="E174" s="6">
        <v>602</v>
      </c>
      <c r="F174" s="7" t="s">
        <v>706</v>
      </c>
      <c r="G174" s="7" t="s">
        <v>706</v>
      </c>
      <c r="H174" s="7" t="s">
        <v>299</v>
      </c>
      <c r="I174" s="7" t="s">
        <v>707</v>
      </c>
      <c r="J174" s="7" t="s">
        <v>708</v>
      </c>
      <c r="K174" s="13" t="s">
        <v>709</v>
      </c>
      <c r="L174" s="20" t="s">
        <v>92</v>
      </c>
      <c r="M174" s="18">
        <f>(4752.86+112.3+180.78+133.5+1966.31)*2</f>
        <v>14291.5</v>
      </c>
      <c r="N174" s="7" t="s">
        <v>716</v>
      </c>
      <c r="O174" s="19">
        <f>M174-(939.41+283.53)*2</f>
        <v>11845.619999999999</v>
      </c>
      <c r="P174" s="13" t="s">
        <v>716</v>
      </c>
      <c r="Q174" s="20"/>
      <c r="R174" s="20"/>
      <c r="S174" s="21">
        <v>167</v>
      </c>
      <c r="T174" s="21">
        <v>167</v>
      </c>
      <c r="U174" s="21">
        <v>167</v>
      </c>
      <c r="V174" s="21">
        <v>167</v>
      </c>
      <c r="W174" s="20"/>
      <c r="X174" s="20"/>
      <c r="Y174" s="21">
        <v>167</v>
      </c>
      <c r="Z174" s="20"/>
      <c r="AA174" s="21"/>
      <c r="AB174" s="21">
        <v>167</v>
      </c>
      <c r="AC174" s="20"/>
      <c r="AD174" s="6" t="s">
        <v>299</v>
      </c>
      <c r="AE174" s="22">
        <v>46022</v>
      </c>
      <c r="AF174" s="23" t="s">
        <v>717</v>
      </c>
    </row>
    <row r="175" spans="1:32" ht="55.5" customHeight="1" x14ac:dyDescent="0.25">
      <c r="A175" s="3">
        <v>2025</v>
      </c>
      <c r="B175" s="4">
        <v>45931</v>
      </c>
      <c r="C175" s="5">
        <v>46022</v>
      </c>
      <c r="D175" s="40" t="s">
        <v>81</v>
      </c>
      <c r="E175" s="6">
        <v>911</v>
      </c>
      <c r="F175" s="7" t="s">
        <v>369</v>
      </c>
      <c r="G175" s="7" t="s">
        <v>369</v>
      </c>
      <c r="H175" s="7" t="s">
        <v>275</v>
      </c>
      <c r="I175" s="7" t="s">
        <v>710</v>
      </c>
      <c r="J175" s="7" t="s">
        <v>711</v>
      </c>
      <c r="K175" s="13" t="s">
        <v>712</v>
      </c>
      <c r="L175" s="20" t="s">
        <v>91</v>
      </c>
      <c r="M175" s="18">
        <f>(5251.54+112.3+180.78+147.5+2172.57)*2</f>
        <v>15729.380000000001</v>
      </c>
      <c r="N175" s="7" t="s">
        <v>716</v>
      </c>
      <c r="O175" s="19">
        <f>M175-(1602.88+392.05)*2</f>
        <v>11739.52</v>
      </c>
      <c r="P175" s="13" t="s">
        <v>716</v>
      </c>
      <c r="Q175" s="20"/>
      <c r="R175" s="20"/>
      <c r="S175" s="21">
        <v>168</v>
      </c>
      <c r="T175" s="21">
        <v>168</v>
      </c>
      <c r="U175" s="21">
        <v>168</v>
      </c>
      <c r="V175" s="21">
        <v>168</v>
      </c>
      <c r="W175" s="20"/>
      <c r="X175" s="20"/>
      <c r="Y175" s="21">
        <v>168</v>
      </c>
      <c r="Z175" s="20"/>
      <c r="AA175" s="21"/>
      <c r="AB175" s="21">
        <v>168</v>
      </c>
      <c r="AC175" s="20"/>
      <c r="AD175" s="6" t="s">
        <v>299</v>
      </c>
      <c r="AE175" s="22">
        <v>46022</v>
      </c>
      <c r="AF175" s="23" t="s">
        <v>718</v>
      </c>
    </row>
    <row r="176" spans="1:32" ht="55.5" customHeight="1" x14ac:dyDescent="0.25">
      <c r="A176" s="3">
        <v>2025</v>
      </c>
      <c r="B176" s="4">
        <v>45931</v>
      </c>
      <c r="C176" s="5">
        <v>46022</v>
      </c>
      <c r="D176" s="40" t="s">
        <v>81</v>
      </c>
      <c r="E176" s="6">
        <v>704</v>
      </c>
      <c r="F176" s="7" t="s">
        <v>390</v>
      </c>
      <c r="G176" s="7" t="s">
        <v>391</v>
      </c>
      <c r="H176" s="7" t="s">
        <v>299</v>
      </c>
      <c r="I176" s="7" t="s">
        <v>713</v>
      </c>
      <c r="J176" s="7" t="s">
        <v>711</v>
      </c>
      <c r="K176" s="13" t="s">
        <v>714</v>
      </c>
      <c r="L176" s="20" t="s">
        <v>92</v>
      </c>
      <c r="M176" s="18">
        <f>(4895.91+112.3+180.78+137.5+2025.47)*2</f>
        <v>14703.92</v>
      </c>
      <c r="N176" s="7" t="s">
        <v>716</v>
      </c>
      <c r="O176" s="19">
        <f>M176-(993.51+299.28)*2</f>
        <v>12118.34</v>
      </c>
      <c r="P176" s="13" t="s">
        <v>716</v>
      </c>
      <c r="Q176" s="20"/>
      <c r="R176" s="20"/>
      <c r="S176" s="21">
        <f t="shared" ref="S176:S177" si="386">1+S175</f>
        <v>169</v>
      </c>
      <c r="T176" s="21">
        <f t="shared" ref="T176:V176" si="387">1+T175</f>
        <v>169</v>
      </c>
      <c r="U176" s="21">
        <f t="shared" si="387"/>
        <v>169</v>
      </c>
      <c r="V176" s="21">
        <f t="shared" si="387"/>
        <v>169</v>
      </c>
      <c r="W176" s="20"/>
      <c r="X176" s="20"/>
      <c r="Y176" s="21">
        <f t="shared" ref="Y176" si="388">1+Y175</f>
        <v>169</v>
      </c>
      <c r="Z176" s="20"/>
      <c r="AA176" s="21"/>
      <c r="AB176" s="21">
        <f t="shared" ref="AB176" si="389">1+AB175</f>
        <v>169</v>
      </c>
      <c r="AC176" s="20"/>
      <c r="AD176" s="6" t="s">
        <v>299</v>
      </c>
      <c r="AE176" s="22">
        <v>46022</v>
      </c>
      <c r="AF176" s="23" t="s">
        <v>717</v>
      </c>
    </row>
    <row r="177" spans="1:32" ht="55.5" customHeight="1" x14ac:dyDescent="0.25">
      <c r="A177" s="3">
        <v>2025</v>
      </c>
      <c r="B177" s="4">
        <v>45931</v>
      </c>
      <c r="C177" s="5">
        <v>46022</v>
      </c>
      <c r="D177" s="40" t="s">
        <v>81</v>
      </c>
      <c r="E177" s="6">
        <v>203</v>
      </c>
      <c r="F177" s="7" t="s">
        <v>342</v>
      </c>
      <c r="G177" s="7" t="s">
        <v>342</v>
      </c>
      <c r="H177" s="7" t="s">
        <v>212</v>
      </c>
      <c r="I177" s="7" t="s">
        <v>715</v>
      </c>
      <c r="J177" s="7" t="s">
        <v>551</v>
      </c>
      <c r="K177" s="13" t="s">
        <v>702</v>
      </c>
      <c r="L177" s="20" t="s">
        <v>92</v>
      </c>
      <c r="M177" s="18">
        <f>(4180.48+112.3+180.78+117.5+1729.55)*2</f>
        <v>12641.22</v>
      </c>
      <c r="N177" s="7" t="s">
        <v>716</v>
      </c>
      <c r="O177" s="19">
        <f>M177-(526.88+204.66)*2</f>
        <v>11178.14</v>
      </c>
      <c r="P177" s="13" t="s">
        <v>716</v>
      </c>
      <c r="Q177" s="20"/>
      <c r="R177" s="20"/>
      <c r="S177" s="21">
        <f t="shared" si="386"/>
        <v>170</v>
      </c>
      <c r="T177" s="21">
        <f t="shared" ref="T177:V177" si="390">1+T176</f>
        <v>170</v>
      </c>
      <c r="U177" s="21">
        <f t="shared" si="390"/>
        <v>170</v>
      </c>
      <c r="V177" s="21">
        <f t="shared" si="390"/>
        <v>170</v>
      </c>
      <c r="W177" s="20"/>
      <c r="X177" s="20"/>
      <c r="Y177" s="21">
        <f t="shared" ref="Y177" si="391">1+Y176</f>
        <v>170</v>
      </c>
      <c r="Z177" s="20"/>
      <c r="AA177" s="21"/>
      <c r="AB177" s="21">
        <f t="shared" ref="AB177" si="392">1+AB176</f>
        <v>170</v>
      </c>
      <c r="AC177" s="20"/>
      <c r="AD177" s="6" t="s">
        <v>299</v>
      </c>
      <c r="AE177" s="22">
        <v>46022</v>
      </c>
      <c r="AF177" s="23" t="s">
        <v>718</v>
      </c>
    </row>
  </sheetData>
  <autoFilter ref="A7:AF17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ignoredErrors>
    <ignoredError sqref="M40 M14 O14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3"/>
  <sheetViews>
    <sheetView topLeftCell="A156" workbookViewId="0">
      <selection activeCell="D123" sqref="D123"/>
    </sheetView>
  </sheetViews>
  <sheetFormatPr baseColWidth="10" defaultColWidth="9.140625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4">
        <v>1</v>
      </c>
      <c r="B4" s="29" t="s">
        <v>723</v>
      </c>
      <c r="C4" s="31">
        <v>0</v>
      </c>
      <c r="D4" s="31">
        <v>0</v>
      </c>
      <c r="E4" s="29" t="s">
        <v>716</v>
      </c>
      <c r="F4" s="29" t="s">
        <v>722</v>
      </c>
    </row>
    <row r="5" spans="1:6" x14ac:dyDescent="0.25">
      <c r="A5" s="34">
        <f t="shared" ref="A5:A68" si="0">1+A4</f>
        <v>2</v>
      </c>
      <c r="B5" s="29" t="s">
        <v>723</v>
      </c>
      <c r="C5" s="31">
        <v>0</v>
      </c>
      <c r="D5" s="31">
        <v>0</v>
      </c>
      <c r="E5" s="29" t="s">
        <v>716</v>
      </c>
      <c r="F5" s="29" t="s">
        <v>722</v>
      </c>
    </row>
    <row r="6" spans="1:6" x14ac:dyDescent="0.25">
      <c r="A6" s="34">
        <f t="shared" si="0"/>
        <v>3</v>
      </c>
      <c r="B6" s="29" t="s">
        <v>723</v>
      </c>
      <c r="C6" s="31">
        <v>0</v>
      </c>
      <c r="D6" s="31">
        <v>0</v>
      </c>
      <c r="E6" s="29" t="s">
        <v>716</v>
      </c>
      <c r="F6" s="29" t="s">
        <v>722</v>
      </c>
    </row>
    <row r="7" spans="1:6" x14ac:dyDescent="0.25">
      <c r="A7" s="34">
        <f t="shared" si="0"/>
        <v>4</v>
      </c>
      <c r="B7" s="29" t="s">
        <v>723</v>
      </c>
      <c r="C7" s="31">
        <v>0</v>
      </c>
      <c r="D7" s="31">
        <v>0</v>
      </c>
      <c r="E7" s="29" t="s">
        <v>716</v>
      </c>
      <c r="F7" s="29" t="s">
        <v>722</v>
      </c>
    </row>
    <row r="8" spans="1:6" x14ac:dyDescent="0.25">
      <c r="A8" s="34">
        <f t="shared" si="0"/>
        <v>5</v>
      </c>
      <c r="B8" s="29" t="s">
        <v>723</v>
      </c>
      <c r="C8" s="31">
        <v>0</v>
      </c>
      <c r="D8" s="31">
        <v>0</v>
      </c>
      <c r="E8" s="29" t="s">
        <v>716</v>
      </c>
      <c r="F8" s="29" t="s">
        <v>722</v>
      </c>
    </row>
    <row r="9" spans="1:6" x14ac:dyDescent="0.25">
      <c r="A9" s="34">
        <f t="shared" si="0"/>
        <v>6</v>
      </c>
      <c r="B9" s="29" t="s">
        <v>723</v>
      </c>
      <c r="C9" s="31">
        <v>0</v>
      </c>
      <c r="D9" s="31">
        <v>0</v>
      </c>
      <c r="E9" s="29" t="s">
        <v>716</v>
      </c>
      <c r="F9" s="29" t="s">
        <v>722</v>
      </c>
    </row>
    <row r="10" spans="1:6" x14ac:dyDescent="0.25">
      <c r="A10" s="34">
        <f t="shared" si="0"/>
        <v>7</v>
      </c>
      <c r="B10" s="29" t="s">
        <v>723</v>
      </c>
      <c r="C10" s="31">
        <v>0</v>
      </c>
      <c r="D10" s="31">
        <v>0</v>
      </c>
      <c r="E10" s="29" t="s">
        <v>716</v>
      </c>
      <c r="F10" s="29" t="s">
        <v>722</v>
      </c>
    </row>
    <row r="11" spans="1:6" x14ac:dyDescent="0.25">
      <c r="A11" s="34">
        <f t="shared" si="0"/>
        <v>8</v>
      </c>
      <c r="B11" s="29" t="s">
        <v>723</v>
      </c>
      <c r="C11" s="31">
        <v>0</v>
      </c>
      <c r="D11" s="31">
        <v>0</v>
      </c>
      <c r="E11" s="29" t="s">
        <v>716</v>
      </c>
      <c r="F11" s="29" t="s">
        <v>722</v>
      </c>
    </row>
    <row r="12" spans="1:6" x14ac:dyDescent="0.25">
      <c r="A12" s="34">
        <f t="shared" si="0"/>
        <v>9</v>
      </c>
      <c r="B12" s="29" t="s">
        <v>723</v>
      </c>
      <c r="C12" s="31">
        <v>0</v>
      </c>
      <c r="D12" s="31">
        <v>0</v>
      </c>
      <c r="E12" s="29" t="s">
        <v>716</v>
      </c>
      <c r="F12" s="29" t="s">
        <v>722</v>
      </c>
    </row>
    <row r="13" spans="1:6" x14ac:dyDescent="0.25">
      <c r="A13" s="34">
        <f t="shared" si="0"/>
        <v>10</v>
      </c>
      <c r="B13" s="29" t="s">
        <v>723</v>
      </c>
      <c r="C13" s="31">
        <v>0</v>
      </c>
      <c r="D13" s="31">
        <v>0</v>
      </c>
      <c r="E13" s="29" t="s">
        <v>716</v>
      </c>
      <c r="F13" s="29" t="s">
        <v>722</v>
      </c>
    </row>
    <row r="14" spans="1:6" x14ac:dyDescent="0.25">
      <c r="A14" s="34">
        <f t="shared" si="0"/>
        <v>11</v>
      </c>
      <c r="B14" s="29" t="s">
        <v>723</v>
      </c>
      <c r="C14" s="31">
        <v>0</v>
      </c>
      <c r="D14" s="31">
        <v>0</v>
      </c>
      <c r="E14" s="29" t="s">
        <v>716</v>
      </c>
      <c r="F14" s="29" t="s">
        <v>722</v>
      </c>
    </row>
    <row r="15" spans="1:6" x14ac:dyDescent="0.25">
      <c r="A15" s="34">
        <f t="shared" si="0"/>
        <v>12</v>
      </c>
      <c r="B15" s="29" t="s">
        <v>723</v>
      </c>
      <c r="C15" s="31">
        <v>0</v>
      </c>
      <c r="D15" s="31">
        <v>0</v>
      </c>
      <c r="E15" s="29" t="s">
        <v>716</v>
      </c>
      <c r="F15" s="29" t="s">
        <v>722</v>
      </c>
    </row>
    <row r="16" spans="1:6" x14ac:dyDescent="0.25">
      <c r="A16" s="34">
        <f t="shared" si="0"/>
        <v>13</v>
      </c>
      <c r="B16" s="29" t="s">
        <v>723</v>
      </c>
      <c r="C16" s="31">
        <v>0</v>
      </c>
      <c r="D16" s="31">
        <v>0</v>
      </c>
      <c r="E16" s="29" t="s">
        <v>716</v>
      </c>
      <c r="F16" s="29" t="s">
        <v>722</v>
      </c>
    </row>
    <row r="17" spans="1:6" x14ac:dyDescent="0.25">
      <c r="A17" s="34">
        <f t="shared" si="0"/>
        <v>14</v>
      </c>
      <c r="B17" s="29" t="s">
        <v>723</v>
      </c>
      <c r="C17" s="31">
        <v>0</v>
      </c>
      <c r="D17" s="31">
        <v>0</v>
      </c>
      <c r="E17" s="29" t="s">
        <v>716</v>
      </c>
      <c r="F17" s="29" t="s">
        <v>722</v>
      </c>
    </row>
    <row r="18" spans="1:6" x14ac:dyDescent="0.25">
      <c r="A18" s="34">
        <f t="shared" si="0"/>
        <v>15</v>
      </c>
      <c r="B18" s="29" t="s">
        <v>723</v>
      </c>
      <c r="C18" s="31">
        <v>0</v>
      </c>
      <c r="D18" s="31">
        <v>0</v>
      </c>
      <c r="E18" s="29" t="s">
        <v>716</v>
      </c>
      <c r="F18" s="29" t="s">
        <v>722</v>
      </c>
    </row>
    <row r="19" spans="1:6" x14ac:dyDescent="0.25">
      <c r="A19" s="34">
        <f t="shared" si="0"/>
        <v>16</v>
      </c>
      <c r="B19" s="29" t="s">
        <v>723</v>
      </c>
      <c r="C19" s="31">
        <v>0</v>
      </c>
      <c r="D19" s="31">
        <v>0</v>
      </c>
      <c r="E19" s="29" t="s">
        <v>716</v>
      </c>
      <c r="F19" s="29" t="s">
        <v>722</v>
      </c>
    </row>
    <row r="20" spans="1:6" x14ac:dyDescent="0.25">
      <c r="A20" s="34">
        <f t="shared" si="0"/>
        <v>17</v>
      </c>
      <c r="B20" s="29" t="s">
        <v>723</v>
      </c>
      <c r="C20" s="31">
        <v>0</v>
      </c>
      <c r="D20" s="31">
        <v>0</v>
      </c>
      <c r="E20" s="29" t="s">
        <v>716</v>
      </c>
      <c r="F20" s="29" t="s">
        <v>722</v>
      </c>
    </row>
    <row r="21" spans="1:6" x14ac:dyDescent="0.25">
      <c r="A21" s="34">
        <f t="shared" si="0"/>
        <v>18</v>
      </c>
      <c r="B21" s="29" t="s">
        <v>723</v>
      </c>
      <c r="C21" s="31">
        <v>0</v>
      </c>
      <c r="D21" s="31">
        <v>0</v>
      </c>
      <c r="E21" s="29" t="s">
        <v>716</v>
      </c>
      <c r="F21" s="29" t="s">
        <v>722</v>
      </c>
    </row>
    <row r="22" spans="1:6" x14ac:dyDescent="0.25">
      <c r="A22" s="34">
        <f t="shared" si="0"/>
        <v>19</v>
      </c>
      <c r="B22" s="29" t="s">
        <v>723</v>
      </c>
      <c r="C22" s="31">
        <v>0</v>
      </c>
      <c r="D22" s="31">
        <v>0</v>
      </c>
      <c r="E22" s="29" t="s">
        <v>716</v>
      </c>
      <c r="F22" s="29" t="s">
        <v>722</v>
      </c>
    </row>
    <row r="23" spans="1:6" x14ac:dyDescent="0.25">
      <c r="A23" s="34">
        <f t="shared" si="0"/>
        <v>20</v>
      </c>
      <c r="B23" s="29" t="s">
        <v>723</v>
      </c>
      <c r="C23" s="31">
        <v>0</v>
      </c>
      <c r="D23" s="31">
        <v>0</v>
      </c>
      <c r="E23" s="29" t="s">
        <v>716</v>
      </c>
      <c r="F23" s="29" t="s">
        <v>722</v>
      </c>
    </row>
    <row r="24" spans="1:6" x14ac:dyDescent="0.25">
      <c r="A24" s="34">
        <f t="shared" si="0"/>
        <v>21</v>
      </c>
      <c r="B24" s="29" t="s">
        <v>723</v>
      </c>
      <c r="C24" s="31">
        <v>0</v>
      </c>
      <c r="D24" s="31">
        <v>0</v>
      </c>
      <c r="E24" s="29" t="s">
        <v>716</v>
      </c>
      <c r="F24" s="29" t="s">
        <v>722</v>
      </c>
    </row>
    <row r="25" spans="1:6" x14ac:dyDescent="0.25">
      <c r="A25" s="34">
        <f t="shared" si="0"/>
        <v>22</v>
      </c>
      <c r="B25" s="29" t="s">
        <v>723</v>
      </c>
      <c r="C25" s="31">
        <v>0</v>
      </c>
      <c r="D25" s="31">
        <v>0</v>
      </c>
      <c r="E25" s="29" t="s">
        <v>716</v>
      </c>
      <c r="F25" s="29" t="s">
        <v>722</v>
      </c>
    </row>
    <row r="26" spans="1:6" x14ac:dyDescent="0.25">
      <c r="A26" s="34">
        <f t="shared" si="0"/>
        <v>23</v>
      </c>
      <c r="B26" s="29" t="s">
        <v>723</v>
      </c>
      <c r="C26" s="31">
        <v>0</v>
      </c>
      <c r="D26" s="31">
        <v>0</v>
      </c>
      <c r="E26" s="29" t="s">
        <v>716</v>
      </c>
      <c r="F26" s="29" t="s">
        <v>722</v>
      </c>
    </row>
    <row r="27" spans="1:6" x14ac:dyDescent="0.25">
      <c r="A27" s="34">
        <f t="shared" si="0"/>
        <v>24</v>
      </c>
      <c r="B27" s="29" t="s">
        <v>723</v>
      </c>
      <c r="C27" s="31">
        <v>0</v>
      </c>
      <c r="D27" s="31">
        <v>0</v>
      </c>
      <c r="E27" s="29" t="s">
        <v>716</v>
      </c>
      <c r="F27" s="29" t="s">
        <v>722</v>
      </c>
    </row>
    <row r="28" spans="1:6" x14ac:dyDescent="0.25">
      <c r="A28" s="34">
        <f t="shared" si="0"/>
        <v>25</v>
      </c>
      <c r="B28" s="29" t="s">
        <v>723</v>
      </c>
      <c r="C28" s="31">
        <v>0</v>
      </c>
      <c r="D28" s="31">
        <v>0</v>
      </c>
      <c r="E28" s="29" t="s">
        <v>716</v>
      </c>
      <c r="F28" s="29" t="s">
        <v>722</v>
      </c>
    </row>
    <row r="29" spans="1:6" x14ac:dyDescent="0.25">
      <c r="A29" s="34">
        <f t="shared" si="0"/>
        <v>26</v>
      </c>
      <c r="B29" s="29" t="s">
        <v>723</v>
      </c>
      <c r="C29" s="31">
        <v>0</v>
      </c>
      <c r="D29" s="31">
        <v>0</v>
      </c>
      <c r="E29" s="29" t="s">
        <v>716</v>
      </c>
      <c r="F29" s="29" t="s">
        <v>722</v>
      </c>
    </row>
    <row r="30" spans="1:6" x14ac:dyDescent="0.25">
      <c r="A30" s="34">
        <f t="shared" si="0"/>
        <v>27</v>
      </c>
      <c r="B30" s="29" t="s">
        <v>723</v>
      </c>
      <c r="C30" s="35">
        <v>224.17</v>
      </c>
      <c r="D30" s="35">
        <v>224.17</v>
      </c>
      <c r="E30" s="29" t="s">
        <v>716</v>
      </c>
      <c r="F30" s="29" t="s">
        <v>722</v>
      </c>
    </row>
    <row r="31" spans="1:6" x14ac:dyDescent="0.25">
      <c r="A31" s="34">
        <f t="shared" si="0"/>
        <v>28</v>
      </c>
      <c r="B31" s="29" t="s">
        <v>723</v>
      </c>
      <c r="C31" s="35">
        <v>224.17</v>
      </c>
      <c r="D31" s="35">
        <v>224.17</v>
      </c>
      <c r="E31" s="29" t="s">
        <v>716</v>
      </c>
      <c r="F31" s="29" t="s">
        <v>722</v>
      </c>
    </row>
    <row r="32" spans="1:6" x14ac:dyDescent="0.25">
      <c r="A32" s="34">
        <f t="shared" si="0"/>
        <v>29</v>
      </c>
      <c r="B32" s="29" t="s">
        <v>723</v>
      </c>
      <c r="C32" s="36">
        <v>224.17</v>
      </c>
      <c r="D32" s="36">
        <v>224.17</v>
      </c>
      <c r="E32" s="29" t="s">
        <v>716</v>
      </c>
      <c r="F32" s="29" t="s">
        <v>722</v>
      </c>
    </row>
    <row r="33" spans="1:6" x14ac:dyDescent="0.25">
      <c r="A33" s="34">
        <f t="shared" si="0"/>
        <v>30</v>
      </c>
      <c r="B33" s="29" t="s">
        <v>723</v>
      </c>
      <c r="C33" s="35">
        <v>224.17</v>
      </c>
      <c r="D33" s="35">
        <v>224.17</v>
      </c>
      <c r="E33" s="29" t="s">
        <v>716</v>
      </c>
      <c r="F33" s="29" t="s">
        <v>722</v>
      </c>
    </row>
    <row r="34" spans="1:6" x14ac:dyDescent="0.25">
      <c r="A34" s="34">
        <f t="shared" si="0"/>
        <v>31</v>
      </c>
      <c r="B34" s="29" t="s">
        <v>723</v>
      </c>
      <c r="C34" s="35">
        <v>224.17</v>
      </c>
      <c r="D34" s="35">
        <v>224.17</v>
      </c>
      <c r="E34" s="29" t="s">
        <v>716</v>
      </c>
      <c r="F34" s="29" t="s">
        <v>722</v>
      </c>
    </row>
    <row r="35" spans="1:6" x14ac:dyDescent="0.25">
      <c r="A35" s="34">
        <f t="shared" si="0"/>
        <v>32</v>
      </c>
      <c r="B35" s="29" t="s">
        <v>723</v>
      </c>
      <c r="C35" s="35">
        <v>224.17</v>
      </c>
      <c r="D35" s="35">
        <v>224.17</v>
      </c>
      <c r="E35" s="29" t="s">
        <v>716</v>
      </c>
      <c r="F35" s="29" t="s">
        <v>722</v>
      </c>
    </row>
    <row r="36" spans="1:6" x14ac:dyDescent="0.25">
      <c r="A36" s="34">
        <f t="shared" si="0"/>
        <v>33</v>
      </c>
      <c r="B36" s="29" t="s">
        <v>723</v>
      </c>
      <c r="C36" s="35">
        <v>224.17</v>
      </c>
      <c r="D36" s="35">
        <v>224.17</v>
      </c>
      <c r="E36" s="29" t="s">
        <v>716</v>
      </c>
      <c r="F36" s="29" t="s">
        <v>722</v>
      </c>
    </row>
    <row r="37" spans="1:6" x14ac:dyDescent="0.25">
      <c r="A37" s="34">
        <f t="shared" si="0"/>
        <v>34</v>
      </c>
      <c r="B37" s="29" t="s">
        <v>723</v>
      </c>
      <c r="C37" s="35">
        <v>224.17</v>
      </c>
      <c r="D37" s="35">
        <v>224.17</v>
      </c>
      <c r="E37" s="29" t="s">
        <v>716</v>
      </c>
      <c r="F37" s="29" t="s">
        <v>722</v>
      </c>
    </row>
    <row r="38" spans="1:6" x14ac:dyDescent="0.25">
      <c r="A38" s="34">
        <f t="shared" si="0"/>
        <v>35</v>
      </c>
      <c r="B38" s="29" t="s">
        <v>723</v>
      </c>
      <c r="C38" s="35">
        <v>224.17</v>
      </c>
      <c r="D38" s="35">
        <v>224.17</v>
      </c>
      <c r="E38" s="29" t="s">
        <v>716</v>
      </c>
      <c r="F38" s="29" t="s">
        <v>722</v>
      </c>
    </row>
    <row r="39" spans="1:6" x14ac:dyDescent="0.25">
      <c r="A39" s="34">
        <f t="shared" si="0"/>
        <v>36</v>
      </c>
      <c r="B39" s="29" t="s">
        <v>723</v>
      </c>
      <c r="C39" s="37">
        <v>224.17</v>
      </c>
      <c r="D39" s="37">
        <v>224.17</v>
      </c>
      <c r="E39" s="29" t="s">
        <v>716</v>
      </c>
      <c r="F39" s="29" t="s">
        <v>722</v>
      </c>
    </row>
    <row r="40" spans="1:6" x14ac:dyDescent="0.25">
      <c r="A40" s="34">
        <f t="shared" si="0"/>
        <v>37</v>
      </c>
      <c r="B40" s="29" t="s">
        <v>723</v>
      </c>
      <c r="C40" s="37">
        <v>0</v>
      </c>
      <c r="D40" s="37">
        <v>0</v>
      </c>
      <c r="E40" s="29" t="s">
        <v>716</v>
      </c>
      <c r="F40" s="29" t="s">
        <v>722</v>
      </c>
    </row>
    <row r="41" spans="1:6" x14ac:dyDescent="0.25">
      <c r="A41" s="34">
        <f t="shared" si="0"/>
        <v>38</v>
      </c>
      <c r="B41" s="29" t="s">
        <v>723</v>
      </c>
      <c r="C41" s="37">
        <v>0</v>
      </c>
      <c r="D41" s="37">
        <v>0</v>
      </c>
      <c r="E41" s="29" t="s">
        <v>716</v>
      </c>
      <c r="F41" s="29" t="s">
        <v>722</v>
      </c>
    </row>
    <row r="42" spans="1:6" x14ac:dyDescent="0.25">
      <c r="A42" s="34">
        <f t="shared" si="0"/>
        <v>39</v>
      </c>
      <c r="B42" s="29" t="s">
        <v>723</v>
      </c>
      <c r="C42" s="35">
        <v>224.17</v>
      </c>
      <c r="D42" s="35">
        <v>224.17</v>
      </c>
      <c r="E42" s="29" t="s">
        <v>716</v>
      </c>
      <c r="F42" s="29" t="s">
        <v>722</v>
      </c>
    </row>
    <row r="43" spans="1:6" x14ac:dyDescent="0.25">
      <c r="A43" s="34">
        <f t="shared" si="0"/>
        <v>40</v>
      </c>
      <c r="B43" s="29" t="s">
        <v>723</v>
      </c>
      <c r="C43" s="35">
        <v>224.17</v>
      </c>
      <c r="D43" s="35">
        <v>224.17</v>
      </c>
      <c r="E43" s="29" t="s">
        <v>716</v>
      </c>
      <c r="F43" s="29" t="s">
        <v>722</v>
      </c>
    </row>
    <row r="44" spans="1:6" x14ac:dyDescent="0.25">
      <c r="A44" s="34">
        <f t="shared" si="0"/>
        <v>41</v>
      </c>
      <c r="B44" s="29" t="s">
        <v>723</v>
      </c>
      <c r="C44" s="35">
        <v>224.17</v>
      </c>
      <c r="D44" s="35">
        <v>224.17</v>
      </c>
      <c r="E44" s="29" t="s">
        <v>716</v>
      </c>
      <c r="F44" s="29" t="s">
        <v>722</v>
      </c>
    </row>
    <row r="45" spans="1:6" x14ac:dyDescent="0.25">
      <c r="A45" s="34">
        <f t="shared" si="0"/>
        <v>42</v>
      </c>
      <c r="B45" s="29" t="s">
        <v>723</v>
      </c>
      <c r="C45" s="35">
        <v>224.17</v>
      </c>
      <c r="D45" s="35">
        <v>224.17</v>
      </c>
      <c r="E45" s="29" t="s">
        <v>716</v>
      </c>
      <c r="F45" s="29" t="s">
        <v>722</v>
      </c>
    </row>
    <row r="46" spans="1:6" x14ac:dyDescent="0.25">
      <c r="A46" s="34">
        <f t="shared" si="0"/>
        <v>43</v>
      </c>
      <c r="B46" s="29" t="s">
        <v>723</v>
      </c>
      <c r="C46" s="37">
        <v>224.17</v>
      </c>
      <c r="D46" s="37">
        <v>224.17</v>
      </c>
      <c r="E46" s="29" t="s">
        <v>716</v>
      </c>
      <c r="F46" s="29" t="s">
        <v>722</v>
      </c>
    </row>
    <row r="47" spans="1:6" x14ac:dyDescent="0.25">
      <c r="A47" s="34">
        <f t="shared" si="0"/>
        <v>44</v>
      </c>
      <c r="B47" s="29" t="s">
        <v>723</v>
      </c>
      <c r="C47" s="37">
        <v>0</v>
      </c>
      <c r="D47" s="37">
        <v>0</v>
      </c>
      <c r="E47" s="29" t="s">
        <v>716</v>
      </c>
      <c r="F47" s="29" t="s">
        <v>722</v>
      </c>
    </row>
    <row r="48" spans="1:6" x14ac:dyDescent="0.25">
      <c r="A48" s="34">
        <f t="shared" si="0"/>
        <v>45</v>
      </c>
      <c r="B48" s="29" t="s">
        <v>723</v>
      </c>
      <c r="C48" s="35">
        <v>224.17</v>
      </c>
      <c r="D48" s="35">
        <v>224.17</v>
      </c>
      <c r="E48" s="29" t="s">
        <v>716</v>
      </c>
      <c r="F48" s="29" t="s">
        <v>722</v>
      </c>
    </row>
    <row r="49" spans="1:6" x14ac:dyDescent="0.25">
      <c r="A49" s="34">
        <f t="shared" si="0"/>
        <v>46</v>
      </c>
      <c r="B49" s="29" t="s">
        <v>723</v>
      </c>
      <c r="C49" s="35">
        <v>224.17</v>
      </c>
      <c r="D49" s="35">
        <v>224.17</v>
      </c>
      <c r="E49" s="29" t="s">
        <v>716</v>
      </c>
      <c r="F49" s="29" t="s">
        <v>722</v>
      </c>
    </row>
    <row r="50" spans="1:6" x14ac:dyDescent="0.25">
      <c r="A50" s="34">
        <f t="shared" si="0"/>
        <v>47</v>
      </c>
      <c r="B50" s="29" t="s">
        <v>723</v>
      </c>
      <c r="C50" s="37">
        <v>224.17</v>
      </c>
      <c r="D50" s="37">
        <v>224.17</v>
      </c>
      <c r="E50" s="29" t="s">
        <v>716</v>
      </c>
      <c r="F50" s="29" t="s">
        <v>722</v>
      </c>
    </row>
    <row r="51" spans="1:6" x14ac:dyDescent="0.25">
      <c r="A51" s="34">
        <f t="shared" si="0"/>
        <v>48</v>
      </c>
      <c r="B51" s="29" t="s">
        <v>723</v>
      </c>
      <c r="C51" s="35">
        <v>224.17</v>
      </c>
      <c r="D51" s="35">
        <v>224.17</v>
      </c>
      <c r="E51" s="29" t="s">
        <v>716</v>
      </c>
      <c r="F51" s="29" t="s">
        <v>722</v>
      </c>
    </row>
    <row r="52" spans="1:6" x14ac:dyDescent="0.25">
      <c r="A52" s="34">
        <f t="shared" si="0"/>
        <v>49</v>
      </c>
      <c r="B52" s="29" t="s">
        <v>723</v>
      </c>
      <c r="C52" s="37">
        <v>224.17</v>
      </c>
      <c r="D52" s="37">
        <v>224.17</v>
      </c>
      <c r="E52" s="29" t="s">
        <v>716</v>
      </c>
      <c r="F52" s="29" t="s">
        <v>722</v>
      </c>
    </row>
    <row r="53" spans="1:6" x14ac:dyDescent="0.25">
      <c r="A53" s="34">
        <f t="shared" si="0"/>
        <v>50</v>
      </c>
      <c r="B53" s="29" t="s">
        <v>723</v>
      </c>
      <c r="C53" s="37">
        <v>0</v>
      </c>
      <c r="D53" s="37">
        <v>0</v>
      </c>
      <c r="E53" s="29" t="s">
        <v>716</v>
      </c>
      <c r="F53" s="29" t="s">
        <v>722</v>
      </c>
    </row>
    <row r="54" spans="1:6" x14ac:dyDescent="0.25">
      <c r="A54" s="34">
        <f t="shared" si="0"/>
        <v>51</v>
      </c>
      <c r="B54" s="29" t="s">
        <v>723</v>
      </c>
      <c r="C54" s="38">
        <v>224.17</v>
      </c>
      <c r="D54" s="38">
        <v>224.17</v>
      </c>
      <c r="E54" s="29" t="s">
        <v>716</v>
      </c>
      <c r="F54" s="29" t="s">
        <v>722</v>
      </c>
    </row>
    <row r="55" spans="1:6" x14ac:dyDescent="0.25">
      <c r="A55" s="34">
        <f t="shared" si="0"/>
        <v>52</v>
      </c>
      <c r="B55" s="29" t="s">
        <v>723</v>
      </c>
      <c r="C55" s="35">
        <v>224.17</v>
      </c>
      <c r="D55" s="35">
        <v>224.17</v>
      </c>
      <c r="E55" s="29" t="s">
        <v>716</v>
      </c>
      <c r="F55" s="29" t="s">
        <v>722</v>
      </c>
    </row>
    <row r="56" spans="1:6" x14ac:dyDescent="0.25">
      <c r="A56" s="34">
        <f t="shared" si="0"/>
        <v>53</v>
      </c>
      <c r="B56" s="29" t="s">
        <v>723</v>
      </c>
      <c r="C56" s="35">
        <v>224.17</v>
      </c>
      <c r="D56" s="35">
        <v>224.17</v>
      </c>
      <c r="E56" s="29" t="s">
        <v>716</v>
      </c>
      <c r="F56" s="29" t="s">
        <v>722</v>
      </c>
    </row>
    <row r="57" spans="1:6" x14ac:dyDescent="0.25">
      <c r="A57" s="34">
        <f t="shared" si="0"/>
        <v>54</v>
      </c>
      <c r="B57" s="29" t="s">
        <v>723</v>
      </c>
      <c r="C57" s="35">
        <v>224.17</v>
      </c>
      <c r="D57" s="35">
        <v>224.17</v>
      </c>
      <c r="E57" s="29" t="s">
        <v>716</v>
      </c>
      <c r="F57" s="29" t="s">
        <v>722</v>
      </c>
    </row>
    <row r="58" spans="1:6" x14ac:dyDescent="0.25">
      <c r="A58" s="34">
        <f t="shared" si="0"/>
        <v>55</v>
      </c>
      <c r="B58" s="29" t="s">
        <v>723</v>
      </c>
      <c r="C58" s="35">
        <v>224.17</v>
      </c>
      <c r="D58" s="35">
        <v>224.17</v>
      </c>
      <c r="E58" s="29" t="s">
        <v>716</v>
      </c>
      <c r="F58" s="29" t="s">
        <v>722</v>
      </c>
    </row>
    <row r="59" spans="1:6" x14ac:dyDescent="0.25">
      <c r="A59" s="34">
        <f t="shared" si="0"/>
        <v>56</v>
      </c>
      <c r="B59" s="29" t="s">
        <v>723</v>
      </c>
      <c r="C59" s="35">
        <v>224.17</v>
      </c>
      <c r="D59" s="35">
        <v>224.17</v>
      </c>
      <c r="E59" s="29" t="s">
        <v>716</v>
      </c>
      <c r="F59" s="29" t="s">
        <v>722</v>
      </c>
    </row>
    <row r="60" spans="1:6" x14ac:dyDescent="0.25">
      <c r="A60" s="34">
        <f t="shared" si="0"/>
        <v>57</v>
      </c>
      <c r="B60" s="29" t="s">
        <v>723</v>
      </c>
      <c r="C60" s="35">
        <v>224.17</v>
      </c>
      <c r="D60" s="35">
        <v>224.17</v>
      </c>
      <c r="E60" s="29" t="s">
        <v>716</v>
      </c>
      <c r="F60" s="29" t="s">
        <v>722</v>
      </c>
    </row>
    <row r="61" spans="1:6" x14ac:dyDescent="0.25">
      <c r="A61" s="34">
        <f t="shared" si="0"/>
        <v>58</v>
      </c>
      <c r="B61" s="29" t="s">
        <v>723</v>
      </c>
      <c r="C61" s="37">
        <v>224.17</v>
      </c>
      <c r="D61" s="37">
        <v>224.17</v>
      </c>
      <c r="E61" s="29" t="s">
        <v>716</v>
      </c>
      <c r="F61" s="29" t="s">
        <v>722</v>
      </c>
    </row>
    <row r="62" spans="1:6" x14ac:dyDescent="0.25">
      <c r="A62" s="34">
        <f t="shared" si="0"/>
        <v>59</v>
      </c>
      <c r="B62" s="29" t="s">
        <v>723</v>
      </c>
      <c r="C62" s="37">
        <v>0</v>
      </c>
      <c r="D62" s="37">
        <v>0</v>
      </c>
      <c r="E62" s="29" t="s">
        <v>716</v>
      </c>
      <c r="F62" s="29" t="s">
        <v>722</v>
      </c>
    </row>
    <row r="63" spans="1:6" x14ac:dyDescent="0.25">
      <c r="A63" s="34">
        <f t="shared" si="0"/>
        <v>60</v>
      </c>
      <c r="B63" s="29" t="s">
        <v>723</v>
      </c>
      <c r="C63" s="37">
        <v>0</v>
      </c>
      <c r="D63" s="37">
        <v>0</v>
      </c>
      <c r="E63" s="29" t="s">
        <v>716</v>
      </c>
      <c r="F63" s="29" t="s">
        <v>722</v>
      </c>
    </row>
    <row r="64" spans="1:6" x14ac:dyDescent="0.25">
      <c r="A64" s="34">
        <f t="shared" si="0"/>
        <v>61</v>
      </c>
      <c r="B64" s="29" t="s">
        <v>723</v>
      </c>
      <c r="C64" s="35">
        <v>224.17</v>
      </c>
      <c r="D64" s="35">
        <v>224.17</v>
      </c>
      <c r="E64" s="29" t="s">
        <v>716</v>
      </c>
      <c r="F64" s="29" t="s">
        <v>722</v>
      </c>
    </row>
    <row r="65" spans="1:6" x14ac:dyDescent="0.25">
      <c r="A65" s="34">
        <f t="shared" si="0"/>
        <v>62</v>
      </c>
      <c r="B65" s="29" t="s">
        <v>723</v>
      </c>
      <c r="C65" s="35">
        <v>224.17</v>
      </c>
      <c r="D65" s="35">
        <v>224.17</v>
      </c>
      <c r="E65" s="29" t="s">
        <v>716</v>
      </c>
      <c r="F65" s="29" t="s">
        <v>722</v>
      </c>
    </row>
    <row r="66" spans="1:6" x14ac:dyDescent="0.25">
      <c r="A66" s="34">
        <f t="shared" si="0"/>
        <v>63</v>
      </c>
      <c r="B66" s="29" t="s">
        <v>723</v>
      </c>
      <c r="C66" s="35">
        <v>224.17</v>
      </c>
      <c r="D66" s="35">
        <v>224.17</v>
      </c>
      <c r="E66" s="29" t="s">
        <v>716</v>
      </c>
      <c r="F66" s="29" t="s">
        <v>722</v>
      </c>
    </row>
    <row r="67" spans="1:6" x14ac:dyDescent="0.25">
      <c r="A67" s="34">
        <f t="shared" si="0"/>
        <v>64</v>
      </c>
      <c r="B67" s="29" t="s">
        <v>723</v>
      </c>
      <c r="C67" s="35">
        <v>224.17</v>
      </c>
      <c r="D67" s="35">
        <v>224.17</v>
      </c>
      <c r="E67" s="29" t="s">
        <v>716</v>
      </c>
      <c r="F67" s="29" t="s">
        <v>722</v>
      </c>
    </row>
    <row r="68" spans="1:6" x14ac:dyDescent="0.25">
      <c r="A68" s="34">
        <f t="shared" si="0"/>
        <v>65</v>
      </c>
      <c r="B68" s="29" t="s">
        <v>723</v>
      </c>
      <c r="C68" s="35">
        <v>224.17</v>
      </c>
      <c r="D68" s="35">
        <v>224.17</v>
      </c>
      <c r="E68" s="29" t="s">
        <v>716</v>
      </c>
      <c r="F68" s="29" t="s">
        <v>722</v>
      </c>
    </row>
    <row r="69" spans="1:6" x14ac:dyDescent="0.25">
      <c r="A69" s="34">
        <f t="shared" ref="A69:A132" si="1">1+A68</f>
        <v>66</v>
      </c>
      <c r="B69" s="29" t="s">
        <v>723</v>
      </c>
      <c r="C69" s="37">
        <v>224.17</v>
      </c>
      <c r="D69" s="37">
        <v>224.17</v>
      </c>
      <c r="E69" s="29" t="s">
        <v>716</v>
      </c>
      <c r="F69" s="29" t="s">
        <v>722</v>
      </c>
    </row>
    <row r="70" spans="1:6" x14ac:dyDescent="0.25">
      <c r="A70" s="34">
        <f t="shared" si="1"/>
        <v>67</v>
      </c>
      <c r="B70" s="29" t="s">
        <v>723</v>
      </c>
      <c r="C70" s="37">
        <v>0</v>
      </c>
      <c r="D70" s="37">
        <v>0</v>
      </c>
      <c r="E70" s="29" t="s">
        <v>716</v>
      </c>
      <c r="F70" s="29" t="s">
        <v>722</v>
      </c>
    </row>
    <row r="71" spans="1:6" x14ac:dyDescent="0.25">
      <c r="A71" s="34">
        <f t="shared" si="1"/>
        <v>68</v>
      </c>
      <c r="B71" s="29" t="s">
        <v>723</v>
      </c>
      <c r="C71" s="35">
        <v>224.17</v>
      </c>
      <c r="D71" s="35">
        <v>224.17</v>
      </c>
      <c r="E71" s="29" t="s">
        <v>716</v>
      </c>
      <c r="F71" s="29" t="s">
        <v>722</v>
      </c>
    </row>
    <row r="72" spans="1:6" x14ac:dyDescent="0.25">
      <c r="A72" s="34">
        <f t="shared" si="1"/>
        <v>69</v>
      </c>
      <c r="B72" s="29" t="s">
        <v>723</v>
      </c>
      <c r="C72" s="35">
        <v>224.17</v>
      </c>
      <c r="D72" s="35">
        <v>224.17</v>
      </c>
      <c r="E72" s="29" t="s">
        <v>716</v>
      </c>
      <c r="F72" s="29" t="s">
        <v>722</v>
      </c>
    </row>
    <row r="73" spans="1:6" x14ac:dyDescent="0.25">
      <c r="A73" s="34">
        <f t="shared" si="1"/>
        <v>70</v>
      </c>
      <c r="B73" s="29" t="s">
        <v>723</v>
      </c>
      <c r="C73" s="37">
        <v>224.17</v>
      </c>
      <c r="D73" s="37">
        <v>224.17</v>
      </c>
      <c r="E73" s="29" t="s">
        <v>716</v>
      </c>
      <c r="F73" s="29" t="s">
        <v>722</v>
      </c>
    </row>
    <row r="74" spans="1:6" x14ac:dyDescent="0.25">
      <c r="A74" s="34">
        <f t="shared" si="1"/>
        <v>71</v>
      </c>
      <c r="B74" s="29" t="s">
        <v>723</v>
      </c>
      <c r="C74" s="37">
        <v>0</v>
      </c>
      <c r="D74" s="37">
        <v>0</v>
      </c>
      <c r="E74" s="29" t="s">
        <v>716</v>
      </c>
      <c r="F74" s="29" t="s">
        <v>722</v>
      </c>
    </row>
    <row r="75" spans="1:6" x14ac:dyDescent="0.25">
      <c r="A75" s="34">
        <f t="shared" si="1"/>
        <v>72</v>
      </c>
      <c r="B75" s="29" t="s">
        <v>723</v>
      </c>
      <c r="C75" s="35">
        <v>224.17</v>
      </c>
      <c r="D75" s="35">
        <v>224.17</v>
      </c>
      <c r="E75" s="29" t="s">
        <v>716</v>
      </c>
      <c r="F75" s="29" t="s">
        <v>722</v>
      </c>
    </row>
    <row r="76" spans="1:6" x14ac:dyDescent="0.25">
      <c r="A76" s="34">
        <f t="shared" si="1"/>
        <v>73</v>
      </c>
      <c r="B76" s="29" t="s">
        <v>723</v>
      </c>
      <c r="C76" s="35">
        <v>224.17</v>
      </c>
      <c r="D76" s="35">
        <v>224.17</v>
      </c>
      <c r="E76" s="29" t="s">
        <v>716</v>
      </c>
      <c r="F76" s="29" t="s">
        <v>722</v>
      </c>
    </row>
    <row r="77" spans="1:6" x14ac:dyDescent="0.25">
      <c r="A77" s="34">
        <f t="shared" si="1"/>
        <v>74</v>
      </c>
      <c r="B77" s="29" t="s">
        <v>723</v>
      </c>
      <c r="C77" s="35">
        <v>224.17</v>
      </c>
      <c r="D77" s="35">
        <v>224.17</v>
      </c>
      <c r="E77" s="29" t="s">
        <v>716</v>
      </c>
      <c r="F77" s="29" t="s">
        <v>722</v>
      </c>
    </row>
    <row r="78" spans="1:6" x14ac:dyDescent="0.25">
      <c r="A78" s="34">
        <f t="shared" si="1"/>
        <v>75</v>
      </c>
      <c r="B78" s="29" t="s">
        <v>723</v>
      </c>
      <c r="C78" s="35">
        <v>224.17</v>
      </c>
      <c r="D78" s="35">
        <v>224.17</v>
      </c>
      <c r="E78" s="29" t="s">
        <v>716</v>
      </c>
      <c r="F78" s="29" t="s">
        <v>722</v>
      </c>
    </row>
    <row r="79" spans="1:6" x14ac:dyDescent="0.25">
      <c r="A79" s="34">
        <f t="shared" si="1"/>
        <v>76</v>
      </c>
      <c r="B79" s="29" t="s">
        <v>723</v>
      </c>
      <c r="C79" s="35">
        <v>224.17</v>
      </c>
      <c r="D79" s="35">
        <v>224.17</v>
      </c>
      <c r="E79" s="29" t="s">
        <v>716</v>
      </c>
      <c r="F79" s="29" t="s">
        <v>722</v>
      </c>
    </row>
    <row r="80" spans="1:6" x14ac:dyDescent="0.25">
      <c r="A80" s="34">
        <f t="shared" si="1"/>
        <v>77</v>
      </c>
      <c r="B80" s="29" t="s">
        <v>723</v>
      </c>
      <c r="C80" s="35">
        <v>224.17</v>
      </c>
      <c r="D80" s="35">
        <v>224.17</v>
      </c>
      <c r="E80" s="29" t="s">
        <v>716</v>
      </c>
      <c r="F80" s="29" t="s">
        <v>722</v>
      </c>
    </row>
    <row r="81" spans="1:6" x14ac:dyDescent="0.25">
      <c r="A81" s="34">
        <f t="shared" si="1"/>
        <v>78</v>
      </c>
      <c r="B81" s="29" t="s">
        <v>723</v>
      </c>
      <c r="C81" s="35">
        <v>224.17</v>
      </c>
      <c r="D81" s="35">
        <v>224.17</v>
      </c>
      <c r="E81" s="29" t="s">
        <v>716</v>
      </c>
      <c r="F81" s="29" t="s">
        <v>722</v>
      </c>
    </row>
    <row r="82" spans="1:6" x14ac:dyDescent="0.25">
      <c r="A82" s="34">
        <f t="shared" si="1"/>
        <v>79</v>
      </c>
      <c r="B82" s="29" t="s">
        <v>723</v>
      </c>
      <c r="C82" s="35">
        <v>224.17</v>
      </c>
      <c r="D82" s="35">
        <v>224.17</v>
      </c>
      <c r="E82" s="29" t="s">
        <v>716</v>
      </c>
      <c r="F82" s="29" t="s">
        <v>722</v>
      </c>
    </row>
    <row r="83" spans="1:6" x14ac:dyDescent="0.25">
      <c r="A83" s="34">
        <f t="shared" si="1"/>
        <v>80</v>
      </c>
      <c r="B83" s="29" t="s">
        <v>723</v>
      </c>
      <c r="C83" s="35">
        <v>224.17</v>
      </c>
      <c r="D83" s="35">
        <v>224.17</v>
      </c>
      <c r="E83" s="29" t="s">
        <v>716</v>
      </c>
      <c r="F83" s="29" t="s">
        <v>722</v>
      </c>
    </row>
    <row r="84" spans="1:6" x14ac:dyDescent="0.25">
      <c r="A84" s="34">
        <f t="shared" si="1"/>
        <v>81</v>
      </c>
      <c r="B84" s="29" t="s">
        <v>723</v>
      </c>
      <c r="C84" s="35">
        <v>224.17</v>
      </c>
      <c r="D84" s="35">
        <v>224.17</v>
      </c>
      <c r="E84" s="29" t="s">
        <v>716</v>
      </c>
      <c r="F84" s="29" t="s">
        <v>722</v>
      </c>
    </row>
    <row r="85" spans="1:6" x14ac:dyDescent="0.25">
      <c r="A85" s="34">
        <f t="shared" si="1"/>
        <v>82</v>
      </c>
      <c r="B85" s="29" t="s">
        <v>723</v>
      </c>
      <c r="C85" s="35">
        <v>224.17</v>
      </c>
      <c r="D85" s="35">
        <v>224.17</v>
      </c>
      <c r="E85" s="29" t="s">
        <v>716</v>
      </c>
      <c r="F85" s="29" t="s">
        <v>722</v>
      </c>
    </row>
    <row r="86" spans="1:6" x14ac:dyDescent="0.25">
      <c r="A86" s="34">
        <f t="shared" si="1"/>
        <v>83</v>
      </c>
      <c r="B86" s="29" t="s">
        <v>723</v>
      </c>
      <c r="C86" s="37">
        <v>224.17</v>
      </c>
      <c r="D86" s="37">
        <v>224.17</v>
      </c>
      <c r="E86" s="29" t="s">
        <v>716</v>
      </c>
      <c r="F86" s="29" t="s">
        <v>722</v>
      </c>
    </row>
    <row r="87" spans="1:6" x14ac:dyDescent="0.25">
      <c r="A87" s="34">
        <f t="shared" si="1"/>
        <v>84</v>
      </c>
      <c r="B87" s="29" t="s">
        <v>723</v>
      </c>
      <c r="C87" s="37">
        <v>0</v>
      </c>
      <c r="D87" s="37">
        <v>0</v>
      </c>
      <c r="E87" s="29" t="s">
        <v>716</v>
      </c>
      <c r="F87" s="29" t="s">
        <v>722</v>
      </c>
    </row>
    <row r="88" spans="1:6" x14ac:dyDescent="0.25">
      <c r="A88" s="34">
        <f t="shared" si="1"/>
        <v>85</v>
      </c>
      <c r="B88" s="29" t="s">
        <v>723</v>
      </c>
      <c r="C88" s="35">
        <v>224.17</v>
      </c>
      <c r="D88" s="35">
        <v>224.17</v>
      </c>
      <c r="E88" s="29" t="s">
        <v>716</v>
      </c>
      <c r="F88" s="29" t="s">
        <v>722</v>
      </c>
    </row>
    <row r="89" spans="1:6" x14ac:dyDescent="0.25">
      <c r="A89" s="34">
        <f t="shared" si="1"/>
        <v>86</v>
      </c>
      <c r="B89" s="29" t="s">
        <v>723</v>
      </c>
      <c r="C89" s="35">
        <v>224.17</v>
      </c>
      <c r="D89" s="35">
        <v>224.17</v>
      </c>
      <c r="E89" s="29" t="s">
        <v>716</v>
      </c>
      <c r="F89" s="29" t="s">
        <v>722</v>
      </c>
    </row>
    <row r="90" spans="1:6" x14ac:dyDescent="0.25">
      <c r="A90" s="34">
        <f t="shared" si="1"/>
        <v>87</v>
      </c>
      <c r="B90" s="29" t="s">
        <v>723</v>
      </c>
      <c r="C90" s="35">
        <v>224.17</v>
      </c>
      <c r="D90" s="35">
        <v>224.17</v>
      </c>
      <c r="E90" s="29" t="s">
        <v>716</v>
      </c>
      <c r="F90" s="29" t="s">
        <v>722</v>
      </c>
    </row>
    <row r="91" spans="1:6" x14ac:dyDescent="0.25">
      <c r="A91" s="34">
        <f t="shared" si="1"/>
        <v>88</v>
      </c>
      <c r="B91" s="29" t="s">
        <v>723</v>
      </c>
      <c r="C91" s="37">
        <v>224.17</v>
      </c>
      <c r="D91" s="37">
        <v>224.17</v>
      </c>
      <c r="E91" s="29" t="s">
        <v>716</v>
      </c>
      <c r="F91" s="29" t="s">
        <v>722</v>
      </c>
    </row>
    <row r="92" spans="1:6" x14ac:dyDescent="0.25">
      <c r="A92" s="34">
        <f t="shared" si="1"/>
        <v>89</v>
      </c>
      <c r="B92" s="29" t="s">
        <v>723</v>
      </c>
      <c r="C92" s="37">
        <v>0</v>
      </c>
      <c r="D92" s="37">
        <v>0</v>
      </c>
      <c r="E92" s="29" t="s">
        <v>716</v>
      </c>
      <c r="F92" s="29" t="s">
        <v>722</v>
      </c>
    </row>
    <row r="93" spans="1:6" x14ac:dyDescent="0.25">
      <c r="A93" s="34">
        <f t="shared" si="1"/>
        <v>90</v>
      </c>
      <c r="B93" s="29" t="s">
        <v>723</v>
      </c>
      <c r="C93" s="37">
        <v>0</v>
      </c>
      <c r="D93" s="37">
        <v>0</v>
      </c>
      <c r="E93" s="29" t="s">
        <v>716</v>
      </c>
      <c r="F93" s="29" t="s">
        <v>722</v>
      </c>
    </row>
    <row r="94" spans="1:6" x14ac:dyDescent="0.25">
      <c r="A94" s="34">
        <f t="shared" si="1"/>
        <v>91</v>
      </c>
      <c r="B94" s="29" t="s">
        <v>723</v>
      </c>
      <c r="C94" s="35">
        <v>224.17</v>
      </c>
      <c r="D94" s="35">
        <v>224.17</v>
      </c>
      <c r="E94" s="29" t="s">
        <v>716</v>
      </c>
      <c r="F94" s="29" t="s">
        <v>722</v>
      </c>
    </row>
    <row r="95" spans="1:6" x14ac:dyDescent="0.25">
      <c r="A95" s="34">
        <f t="shared" si="1"/>
        <v>92</v>
      </c>
      <c r="B95" s="29" t="s">
        <v>723</v>
      </c>
      <c r="C95" s="35">
        <v>224.17</v>
      </c>
      <c r="D95" s="35">
        <v>224.17</v>
      </c>
      <c r="E95" s="29" t="s">
        <v>716</v>
      </c>
      <c r="F95" s="29" t="s">
        <v>722</v>
      </c>
    </row>
    <row r="96" spans="1:6" x14ac:dyDescent="0.25">
      <c r="A96" s="34">
        <f t="shared" si="1"/>
        <v>93</v>
      </c>
      <c r="B96" s="29" t="s">
        <v>723</v>
      </c>
      <c r="C96" s="35">
        <v>224.17</v>
      </c>
      <c r="D96" s="35">
        <v>224.17</v>
      </c>
      <c r="E96" s="29" t="s">
        <v>716</v>
      </c>
      <c r="F96" s="29" t="s">
        <v>722</v>
      </c>
    </row>
    <row r="97" spans="1:6" x14ac:dyDescent="0.25">
      <c r="A97" s="34">
        <f t="shared" si="1"/>
        <v>94</v>
      </c>
      <c r="B97" s="29" t="s">
        <v>723</v>
      </c>
      <c r="C97" s="37">
        <v>224.17</v>
      </c>
      <c r="D97" s="37">
        <v>224.17</v>
      </c>
      <c r="E97" s="29" t="s">
        <v>716</v>
      </c>
      <c r="F97" s="29" t="s">
        <v>722</v>
      </c>
    </row>
    <row r="98" spans="1:6" x14ac:dyDescent="0.25">
      <c r="A98" s="34">
        <f t="shared" si="1"/>
        <v>95</v>
      </c>
      <c r="B98" s="29" t="s">
        <v>723</v>
      </c>
      <c r="C98" s="37">
        <v>0</v>
      </c>
      <c r="D98" s="37">
        <v>0</v>
      </c>
      <c r="E98" s="29" t="s">
        <v>716</v>
      </c>
      <c r="F98" s="29" t="s">
        <v>722</v>
      </c>
    </row>
    <row r="99" spans="1:6" x14ac:dyDescent="0.25">
      <c r="A99" s="34">
        <f t="shared" si="1"/>
        <v>96</v>
      </c>
      <c r="B99" s="29" t="s">
        <v>723</v>
      </c>
      <c r="C99" s="37">
        <v>224.17</v>
      </c>
      <c r="D99" s="37">
        <v>224.17</v>
      </c>
      <c r="E99" s="29" t="s">
        <v>716</v>
      </c>
      <c r="F99" s="29" t="s">
        <v>722</v>
      </c>
    </row>
    <row r="100" spans="1:6" x14ac:dyDescent="0.25">
      <c r="A100" s="34">
        <f t="shared" si="1"/>
        <v>97</v>
      </c>
      <c r="B100" s="29" t="s">
        <v>723</v>
      </c>
      <c r="C100" s="37">
        <v>0</v>
      </c>
      <c r="D100" s="37">
        <v>0</v>
      </c>
      <c r="E100" s="29" t="s">
        <v>716</v>
      </c>
      <c r="F100" s="29" t="s">
        <v>722</v>
      </c>
    </row>
    <row r="101" spans="1:6" x14ac:dyDescent="0.25">
      <c r="A101" s="34">
        <f t="shared" si="1"/>
        <v>98</v>
      </c>
      <c r="B101" s="29" t="s">
        <v>723</v>
      </c>
      <c r="C101" s="37">
        <v>0</v>
      </c>
      <c r="D101" s="37">
        <v>0</v>
      </c>
      <c r="E101" s="29" t="s">
        <v>716</v>
      </c>
      <c r="F101" s="29" t="s">
        <v>722</v>
      </c>
    </row>
    <row r="102" spans="1:6" x14ac:dyDescent="0.25">
      <c r="A102" s="34">
        <f t="shared" si="1"/>
        <v>99</v>
      </c>
      <c r="B102" s="29" t="s">
        <v>723</v>
      </c>
      <c r="C102" s="35">
        <v>224.17</v>
      </c>
      <c r="D102" s="35">
        <v>224.17</v>
      </c>
      <c r="E102" s="29" t="s">
        <v>716</v>
      </c>
      <c r="F102" s="29" t="s">
        <v>722</v>
      </c>
    </row>
    <row r="103" spans="1:6" x14ac:dyDescent="0.25">
      <c r="A103" s="34">
        <f t="shared" si="1"/>
        <v>100</v>
      </c>
      <c r="B103" s="29" t="s">
        <v>723</v>
      </c>
      <c r="C103" s="35">
        <v>224.17</v>
      </c>
      <c r="D103" s="35">
        <v>224.17</v>
      </c>
      <c r="E103" s="29" t="s">
        <v>716</v>
      </c>
      <c r="F103" s="29" t="s">
        <v>722</v>
      </c>
    </row>
    <row r="104" spans="1:6" x14ac:dyDescent="0.25">
      <c r="A104" s="34">
        <f t="shared" si="1"/>
        <v>101</v>
      </c>
      <c r="B104" s="29" t="s">
        <v>723</v>
      </c>
      <c r="C104" s="35">
        <v>224.17</v>
      </c>
      <c r="D104" s="35">
        <v>224.17</v>
      </c>
      <c r="E104" s="29" t="s">
        <v>716</v>
      </c>
      <c r="F104" s="29" t="s">
        <v>722</v>
      </c>
    </row>
    <row r="105" spans="1:6" x14ac:dyDescent="0.25">
      <c r="A105" s="34">
        <f t="shared" si="1"/>
        <v>102</v>
      </c>
      <c r="B105" s="29" t="s">
        <v>723</v>
      </c>
      <c r="C105" s="35">
        <v>224.17</v>
      </c>
      <c r="D105" s="35">
        <v>224.17</v>
      </c>
      <c r="E105" s="29" t="s">
        <v>716</v>
      </c>
      <c r="F105" s="29" t="s">
        <v>722</v>
      </c>
    </row>
    <row r="106" spans="1:6" x14ac:dyDescent="0.25">
      <c r="A106" s="34">
        <f t="shared" si="1"/>
        <v>103</v>
      </c>
      <c r="B106" s="29" t="s">
        <v>723</v>
      </c>
      <c r="C106" s="37">
        <v>224.17</v>
      </c>
      <c r="D106" s="37">
        <v>224.17</v>
      </c>
      <c r="E106" s="29" t="s">
        <v>716</v>
      </c>
      <c r="F106" s="29" t="s">
        <v>722</v>
      </c>
    </row>
    <row r="107" spans="1:6" x14ac:dyDescent="0.25">
      <c r="A107" s="34">
        <f t="shared" si="1"/>
        <v>104</v>
      </c>
      <c r="B107" s="29" t="s">
        <v>723</v>
      </c>
      <c r="C107" s="37">
        <v>0</v>
      </c>
      <c r="D107" s="37">
        <v>0</v>
      </c>
      <c r="E107" s="29" t="s">
        <v>716</v>
      </c>
      <c r="F107" s="29" t="s">
        <v>722</v>
      </c>
    </row>
    <row r="108" spans="1:6" x14ac:dyDescent="0.25">
      <c r="A108" s="34">
        <f t="shared" si="1"/>
        <v>105</v>
      </c>
      <c r="B108" s="29" t="s">
        <v>723</v>
      </c>
      <c r="C108" s="35">
        <v>224.17</v>
      </c>
      <c r="D108" s="35">
        <v>224.17</v>
      </c>
      <c r="E108" s="29" t="s">
        <v>716</v>
      </c>
      <c r="F108" s="29" t="s">
        <v>722</v>
      </c>
    </row>
    <row r="109" spans="1:6" x14ac:dyDescent="0.25">
      <c r="A109" s="34">
        <f t="shared" si="1"/>
        <v>106</v>
      </c>
      <c r="B109" s="29" t="s">
        <v>723</v>
      </c>
      <c r="C109" s="35">
        <v>224.17</v>
      </c>
      <c r="D109" s="35">
        <v>224.17</v>
      </c>
      <c r="E109" s="29" t="s">
        <v>716</v>
      </c>
      <c r="F109" s="29" t="s">
        <v>722</v>
      </c>
    </row>
    <row r="110" spans="1:6" x14ac:dyDescent="0.25">
      <c r="A110" s="34">
        <f t="shared" si="1"/>
        <v>107</v>
      </c>
      <c r="B110" s="29" t="s">
        <v>723</v>
      </c>
      <c r="C110" s="35">
        <v>224.17</v>
      </c>
      <c r="D110" s="35">
        <v>224.17</v>
      </c>
      <c r="E110" s="29" t="s">
        <v>716</v>
      </c>
      <c r="F110" s="29" t="s">
        <v>722</v>
      </c>
    </row>
    <row r="111" spans="1:6" x14ac:dyDescent="0.25">
      <c r="A111" s="34">
        <f t="shared" si="1"/>
        <v>108</v>
      </c>
      <c r="B111" s="29" t="s">
        <v>723</v>
      </c>
      <c r="C111" s="37">
        <v>224.17</v>
      </c>
      <c r="D111" s="37">
        <v>224.17</v>
      </c>
      <c r="E111" s="29" t="s">
        <v>716</v>
      </c>
      <c r="F111" s="29" t="s">
        <v>722</v>
      </c>
    </row>
    <row r="112" spans="1:6" x14ac:dyDescent="0.25">
      <c r="A112" s="34">
        <f t="shared" si="1"/>
        <v>109</v>
      </c>
      <c r="B112" s="29" t="s">
        <v>723</v>
      </c>
      <c r="C112" s="37">
        <v>0</v>
      </c>
      <c r="D112" s="37">
        <v>0</v>
      </c>
      <c r="E112" s="29" t="s">
        <v>716</v>
      </c>
      <c r="F112" s="29" t="s">
        <v>722</v>
      </c>
    </row>
    <row r="113" spans="1:6" x14ac:dyDescent="0.25">
      <c r="A113" s="34">
        <f t="shared" si="1"/>
        <v>110</v>
      </c>
      <c r="B113" s="29" t="s">
        <v>723</v>
      </c>
      <c r="C113" s="35">
        <v>224.17</v>
      </c>
      <c r="D113" s="35">
        <v>224.17</v>
      </c>
      <c r="E113" s="29" t="s">
        <v>716</v>
      </c>
      <c r="F113" s="29" t="s">
        <v>722</v>
      </c>
    </row>
    <row r="114" spans="1:6" x14ac:dyDescent="0.25">
      <c r="A114" s="34">
        <f t="shared" si="1"/>
        <v>111</v>
      </c>
      <c r="B114" s="29" t="s">
        <v>723</v>
      </c>
      <c r="C114" s="35">
        <v>224.17</v>
      </c>
      <c r="D114" s="35">
        <v>224.17</v>
      </c>
      <c r="E114" s="29" t="s">
        <v>716</v>
      </c>
      <c r="F114" s="29" t="s">
        <v>722</v>
      </c>
    </row>
    <row r="115" spans="1:6" x14ac:dyDescent="0.25">
      <c r="A115" s="34">
        <f t="shared" si="1"/>
        <v>112</v>
      </c>
      <c r="B115" s="29" t="s">
        <v>723</v>
      </c>
      <c r="C115" s="35">
        <v>224.17</v>
      </c>
      <c r="D115" s="35">
        <v>224.17</v>
      </c>
      <c r="E115" s="29" t="s">
        <v>716</v>
      </c>
      <c r="F115" s="29" t="s">
        <v>722</v>
      </c>
    </row>
    <row r="116" spans="1:6" x14ac:dyDescent="0.25">
      <c r="A116" s="34">
        <f t="shared" si="1"/>
        <v>113</v>
      </c>
      <c r="B116" s="29" t="s">
        <v>723</v>
      </c>
      <c r="C116" s="35">
        <v>224.17</v>
      </c>
      <c r="D116" s="35">
        <v>224.17</v>
      </c>
      <c r="E116" s="29" t="s">
        <v>716</v>
      </c>
      <c r="F116" s="29" t="s">
        <v>722</v>
      </c>
    </row>
    <row r="117" spans="1:6" x14ac:dyDescent="0.25">
      <c r="A117" s="34">
        <f t="shared" si="1"/>
        <v>114</v>
      </c>
      <c r="B117" s="29" t="s">
        <v>723</v>
      </c>
      <c r="C117" s="37">
        <v>224.17</v>
      </c>
      <c r="D117" s="37">
        <v>224.17</v>
      </c>
      <c r="E117" s="29" t="s">
        <v>716</v>
      </c>
      <c r="F117" s="29" t="s">
        <v>722</v>
      </c>
    </row>
    <row r="118" spans="1:6" x14ac:dyDescent="0.25">
      <c r="A118" s="34">
        <f t="shared" si="1"/>
        <v>115</v>
      </c>
      <c r="B118" s="29" t="s">
        <v>723</v>
      </c>
      <c r="C118" s="37">
        <v>0</v>
      </c>
      <c r="D118" s="37">
        <v>0</v>
      </c>
      <c r="E118" s="29" t="s">
        <v>716</v>
      </c>
      <c r="F118" s="29" t="s">
        <v>722</v>
      </c>
    </row>
    <row r="119" spans="1:6" x14ac:dyDescent="0.25">
      <c r="A119" s="34">
        <f t="shared" si="1"/>
        <v>116</v>
      </c>
      <c r="B119" s="29" t="s">
        <v>723</v>
      </c>
      <c r="C119" s="37">
        <v>0</v>
      </c>
      <c r="D119" s="37">
        <v>0</v>
      </c>
      <c r="E119" s="29" t="s">
        <v>716</v>
      </c>
      <c r="F119" s="29" t="s">
        <v>722</v>
      </c>
    </row>
    <row r="120" spans="1:6" x14ac:dyDescent="0.25">
      <c r="A120" s="34">
        <f t="shared" si="1"/>
        <v>117</v>
      </c>
      <c r="B120" s="29" t="s">
        <v>723</v>
      </c>
      <c r="C120" s="37">
        <v>0</v>
      </c>
      <c r="D120" s="37">
        <v>0</v>
      </c>
      <c r="E120" s="29" t="s">
        <v>716</v>
      </c>
      <c r="F120" s="29" t="s">
        <v>722</v>
      </c>
    </row>
    <row r="121" spans="1:6" x14ac:dyDescent="0.25">
      <c r="A121" s="34">
        <f t="shared" si="1"/>
        <v>118</v>
      </c>
      <c r="B121" s="29" t="s">
        <v>723</v>
      </c>
      <c r="C121" s="35">
        <v>224.17</v>
      </c>
      <c r="D121" s="35">
        <v>224.17</v>
      </c>
      <c r="E121" s="29" t="s">
        <v>716</v>
      </c>
      <c r="F121" s="29" t="s">
        <v>722</v>
      </c>
    </row>
    <row r="122" spans="1:6" x14ac:dyDescent="0.25">
      <c r="A122" s="34">
        <f t="shared" si="1"/>
        <v>119</v>
      </c>
      <c r="B122" s="29" t="s">
        <v>723</v>
      </c>
      <c r="C122" s="37">
        <v>224.17</v>
      </c>
      <c r="D122" s="37">
        <v>224.17</v>
      </c>
      <c r="E122" s="29" t="s">
        <v>716</v>
      </c>
      <c r="F122" s="29" t="s">
        <v>722</v>
      </c>
    </row>
    <row r="123" spans="1:6" x14ac:dyDescent="0.25">
      <c r="A123" s="34">
        <f t="shared" si="1"/>
        <v>120</v>
      </c>
      <c r="B123" s="29" t="s">
        <v>723</v>
      </c>
      <c r="C123" s="37">
        <v>0</v>
      </c>
      <c r="D123" s="37">
        <v>0</v>
      </c>
      <c r="E123" s="29" t="s">
        <v>716</v>
      </c>
      <c r="F123" s="29" t="s">
        <v>722</v>
      </c>
    </row>
    <row r="124" spans="1:6" x14ac:dyDescent="0.25">
      <c r="A124" s="34">
        <f t="shared" si="1"/>
        <v>121</v>
      </c>
      <c r="B124" s="29" t="s">
        <v>723</v>
      </c>
      <c r="C124" s="35">
        <v>224.17</v>
      </c>
      <c r="D124" s="35">
        <v>224.17</v>
      </c>
      <c r="E124" s="29" t="s">
        <v>716</v>
      </c>
      <c r="F124" s="29" t="s">
        <v>722</v>
      </c>
    </row>
    <row r="125" spans="1:6" x14ac:dyDescent="0.25">
      <c r="A125" s="34">
        <f t="shared" si="1"/>
        <v>122</v>
      </c>
      <c r="B125" s="29" t="s">
        <v>723</v>
      </c>
      <c r="C125" s="35">
        <v>224.17</v>
      </c>
      <c r="D125" s="35">
        <v>224.17</v>
      </c>
      <c r="E125" s="29" t="s">
        <v>716</v>
      </c>
      <c r="F125" s="29" t="s">
        <v>722</v>
      </c>
    </row>
    <row r="126" spans="1:6" x14ac:dyDescent="0.25">
      <c r="A126" s="34">
        <f t="shared" si="1"/>
        <v>123</v>
      </c>
      <c r="B126" s="29" t="s">
        <v>723</v>
      </c>
      <c r="C126" s="35">
        <v>224.17</v>
      </c>
      <c r="D126" s="35">
        <v>224.17</v>
      </c>
      <c r="E126" s="29" t="s">
        <v>716</v>
      </c>
      <c r="F126" s="29" t="s">
        <v>722</v>
      </c>
    </row>
    <row r="127" spans="1:6" x14ac:dyDescent="0.25">
      <c r="A127" s="34">
        <f t="shared" si="1"/>
        <v>124</v>
      </c>
      <c r="B127" s="29" t="s">
        <v>723</v>
      </c>
      <c r="C127" s="37">
        <v>224.17</v>
      </c>
      <c r="D127" s="37">
        <v>224.17</v>
      </c>
      <c r="E127" s="29" t="s">
        <v>716</v>
      </c>
      <c r="F127" s="29" t="s">
        <v>722</v>
      </c>
    </row>
    <row r="128" spans="1:6" x14ac:dyDescent="0.25">
      <c r="A128" s="34">
        <f t="shared" si="1"/>
        <v>125</v>
      </c>
      <c r="B128" s="29" t="s">
        <v>723</v>
      </c>
      <c r="C128" s="37">
        <v>224.17</v>
      </c>
      <c r="D128" s="37">
        <v>224.17</v>
      </c>
      <c r="E128" s="29" t="s">
        <v>716</v>
      </c>
      <c r="F128" s="29" t="s">
        <v>722</v>
      </c>
    </row>
    <row r="129" spans="1:6" x14ac:dyDescent="0.25">
      <c r="A129" s="34">
        <f t="shared" si="1"/>
        <v>126</v>
      </c>
      <c r="B129" s="29" t="s">
        <v>723</v>
      </c>
      <c r="C129" s="37">
        <v>0</v>
      </c>
      <c r="D129" s="37">
        <v>0</v>
      </c>
      <c r="E129" s="29" t="s">
        <v>716</v>
      </c>
      <c r="F129" s="29" t="s">
        <v>722</v>
      </c>
    </row>
    <row r="130" spans="1:6" x14ac:dyDescent="0.25">
      <c r="A130" s="34">
        <f t="shared" si="1"/>
        <v>127</v>
      </c>
      <c r="B130" s="29" t="s">
        <v>723</v>
      </c>
      <c r="C130" s="37">
        <v>224.17</v>
      </c>
      <c r="D130" s="37">
        <v>224.17</v>
      </c>
      <c r="E130" s="29" t="s">
        <v>716</v>
      </c>
      <c r="F130" s="29" t="s">
        <v>722</v>
      </c>
    </row>
    <row r="131" spans="1:6" x14ac:dyDescent="0.25">
      <c r="A131" s="34">
        <f t="shared" si="1"/>
        <v>128</v>
      </c>
      <c r="B131" s="29" t="s">
        <v>723</v>
      </c>
      <c r="C131" s="35">
        <v>224.17</v>
      </c>
      <c r="D131" s="35">
        <v>224.17</v>
      </c>
      <c r="E131" s="29" t="s">
        <v>716</v>
      </c>
      <c r="F131" s="29" t="s">
        <v>722</v>
      </c>
    </row>
    <row r="132" spans="1:6" x14ac:dyDescent="0.25">
      <c r="A132" s="34">
        <f t="shared" si="1"/>
        <v>129</v>
      </c>
      <c r="B132" s="29" t="s">
        <v>723</v>
      </c>
      <c r="C132" s="35">
        <v>224.17</v>
      </c>
      <c r="D132" s="35">
        <v>224.17</v>
      </c>
      <c r="E132" s="29" t="s">
        <v>716</v>
      </c>
      <c r="F132" s="29" t="s">
        <v>722</v>
      </c>
    </row>
    <row r="133" spans="1:6" x14ac:dyDescent="0.25">
      <c r="A133" s="34">
        <f t="shared" ref="A133:A168" si="2">1+A132</f>
        <v>130</v>
      </c>
      <c r="B133" s="29" t="s">
        <v>723</v>
      </c>
      <c r="C133" s="35">
        <v>224.17</v>
      </c>
      <c r="D133" s="35">
        <v>224.17</v>
      </c>
      <c r="E133" s="29" t="s">
        <v>716</v>
      </c>
      <c r="F133" s="29" t="s">
        <v>722</v>
      </c>
    </row>
    <row r="134" spans="1:6" x14ac:dyDescent="0.25">
      <c r="A134" s="34">
        <f t="shared" si="2"/>
        <v>131</v>
      </c>
      <c r="B134" s="29" t="s">
        <v>723</v>
      </c>
      <c r="C134" s="38">
        <v>224.17</v>
      </c>
      <c r="D134" s="38">
        <v>224.17</v>
      </c>
      <c r="E134" s="29" t="s">
        <v>716</v>
      </c>
      <c r="F134" s="29" t="s">
        <v>722</v>
      </c>
    </row>
    <row r="135" spans="1:6" x14ac:dyDescent="0.25">
      <c r="A135" s="34">
        <f t="shared" si="2"/>
        <v>132</v>
      </c>
      <c r="B135" s="29" t="s">
        <v>723</v>
      </c>
      <c r="C135" s="37">
        <v>224.17</v>
      </c>
      <c r="D135" s="37">
        <v>224.17</v>
      </c>
      <c r="E135" s="29" t="s">
        <v>716</v>
      </c>
      <c r="F135" s="29" t="s">
        <v>722</v>
      </c>
    </row>
    <row r="136" spans="1:6" x14ac:dyDescent="0.25">
      <c r="A136" s="34">
        <f t="shared" si="2"/>
        <v>133</v>
      </c>
      <c r="B136" s="29" t="s">
        <v>723</v>
      </c>
      <c r="C136" s="37">
        <v>0</v>
      </c>
      <c r="D136" s="37">
        <v>0</v>
      </c>
      <c r="E136" s="29" t="s">
        <v>716</v>
      </c>
      <c r="F136" s="29" t="s">
        <v>722</v>
      </c>
    </row>
    <row r="137" spans="1:6" x14ac:dyDescent="0.25">
      <c r="A137" s="34">
        <f t="shared" si="2"/>
        <v>134</v>
      </c>
      <c r="B137" s="29" t="s">
        <v>723</v>
      </c>
      <c r="C137" s="37">
        <v>224.17</v>
      </c>
      <c r="D137" s="37">
        <v>224.17</v>
      </c>
      <c r="E137" s="29" t="s">
        <v>716</v>
      </c>
      <c r="F137" s="29" t="s">
        <v>722</v>
      </c>
    </row>
    <row r="138" spans="1:6" x14ac:dyDescent="0.25">
      <c r="A138" s="34">
        <f t="shared" si="2"/>
        <v>135</v>
      </c>
      <c r="B138" s="29" t="s">
        <v>723</v>
      </c>
      <c r="C138" s="37">
        <v>0</v>
      </c>
      <c r="D138" s="37">
        <v>0</v>
      </c>
      <c r="E138" s="29" t="s">
        <v>716</v>
      </c>
      <c r="F138" s="29" t="s">
        <v>722</v>
      </c>
    </row>
    <row r="139" spans="1:6" x14ac:dyDescent="0.25">
      <c r="A139" s="34">
        <f t="shared" si="2"/>
        <v>136</v>
      </c>
      <c r="B139" s="29" t="s">
        <v>723</v>
      </c>
      <c r="C139" s="37">
        <v>0</v>
      </c>
      <c r="D139" s="37">
        <v>0</v>
      </c>
      <c r="E139" s="29" t="s">
        <v>716</v>
      </c>
      <c r="F139" s="29" t="s">
        <v>722</v>
      </c>
    </row>
    <row r="140" spans="1:6" x14ac:dyDescent="0.25">
      <c r="A140" s="34">
        <f t="shared" si="2"/>
        <v>137</v>
      </c>
      <c r="B140" s="29" t="s">
        <v>723</v>
      </c>
      <c r="C140" s="37">
        <v>0</v>
      </c>
      <c r="D140" s="37">
        <v>0</v>
      </c>
      <c r="E140" s="29" t="s">
        <v>716</v>
      </c>
      <c r="F140" s="29" t="s">
        <v>722</v>
      </c>
    </row>
    <row r="141" spans="1:6" x14ac:dyDescent="0.25">
      <c r="A141" s="34">
        <f t="shared" si="2"/>
        <v>138</v>
      </c>
      <c r="B141" s="29" t="s">
        <v>723</v>
      </c>
      <c r="C141" s="35">
        <v>224.17</v>
      </c>
      <c r="D141" s="35">
        <v>224.17</v>
      </c>
      <c r="E141" s="29" t="s">
        <v>716</v>
      </c>
      <c r="F141" s="29" t="s">
        <v>722</v>
      </c>
    </row>
    <row r="142" spans="1:6" x14ac:dyDescent="0.25">
      <c r="A142" s="34">
        <f t="shared" si="2"/>
        <v>139</v>
      </c>
      <c r="B142" s="29" t="s">
        <v>723</v>
      </c>
      <c r="C142" s="35">
        <v>224.17</v>
      </c>
      <c r="D142" s="35">
        <v>224.17</v>
      </c>
      <c r="E142" s="29" t="s">
        <v>716</v>
      </c>
      <c r="F142" s="29" t="s">
        <v>722</v>
      </c>
    </row>
    <row r="143" spans="1:6" x14ac:dyDescent="0.25">
      <c r="A143" s="34">
        <f t="shared" si="2"/>
        <v>140</v>
      </c>
      <c r="B143" s="29" t="s">
        <v>723</v>
      </c>
      <c r="C143" s="35">
        <v>224.17</v>
      </c>
      <c r="D143" s="35">
        <v>224.17</v>
      </c>
      <c r="E143" s="29" t="s">
        <v>716</v>
      </c>
      <c r="F143" s="29" t="s">
        <v>722</v>
      </c>
    </row>
    <row r="144" spans="1:6" x14ac:dyDescent="0.25">
      <c r="A144" s="34">
        <f t="shared" si="2"/>
        <v>141</v>
      </c>
      <c r="B144" s="29" t="s">
        <v>723</v>
      </c>
      <c r="C144" s="35">
        <v>224.17</v>
      </c>
      <c r="D144" s="35">
        <v>224.17</v>
      </c>
      <c r="E144" s="29" t="s">
        <v>716</v>
      </c>
      <c r="F144" s="29" t="s">
        <v>722</v>
      </c>
    </row>
    <row r="145" spans="1:6" x14ac:dyDescent="0.25">
      <c r="A145" s="34">
        <f t="shared" si="2"/>
        <v>142</v>
      </c>
      <c r="B145" s="29" t="s">
        <v>723</v>
      </c>
      <c r="C145" s="35">
        <v>224.17</v>
      </c>
      <c r="D145" s="35">
        <v>224.17</v>
      </c>
      <c r="E145" s="29" t="s">
        <v>716</v>
      </c>
      <c r="F145" s="29" t="s">
        <v>722</v>
      </c>
    </row>
    <row r="146" spans="1:6" x14ac:dyDescent="0.25">
      <c r="A146" s="34">
        <f t="shared" si="2"/>
        <v>143</v>
      </c>
      <c r="B146" s="29" t="s">
        <v>723</v>
      </c>
      <c r="C146" s="35">
        <v>224.17</v>
      </c>
      <c r="D146" s="35">
        <v>224.17</v>
      </c>
      <c r="E146" s="29" t="s">
        <v>716</v>
      </c>
      <c r="F146" s="29" t="s">
        <v>722</v>
      </c>
    </row>
    <row r="147" spans="1:6" x14ac:dyDescent="0.25">
      <c r="A147" s="34">
        <f t="shared" si="2"/>
        <v>144</v>
      </c>
      <c r="B147" s="29" t="s">
        <v>723</v>
      </c>
      <c r="C147" s="35">
        <v>224.17</v>
      </c>
      <c r="D147" s="35">
        <v>224.17</v>
      </c>
      <c r="E147" s="29" t="s">
        <v>716</v>
      </c>
      <c r="F147" s="29" t="s">
        <v>722</v>
      </c>
    </row>
    <row r="148" spans="1:6" x14ac:dyDescent="0.25">
      <c r="A148" s="34">
        <f t="shared" si="2"/>
        <v>145</v>
      </c>
      <c r="B148" s="29" t="s">
        <v>723</v>
      </c>
      <c r="C148" s="35">
        <v>224.17</v>
      </c>
      <c r="D148" s="35">
        <v>224.17</v>
      </c>
      <c r="E148" s="29" t="s">
        <v>716</v>
      </c>
      <c r="F148" s="29" t="s">
        <v>722</v>
      </c>
    </row>
    <row r="149" spans="1:6" x14ac:dyDescent="0.25">
      <c r="A149" s="34">
        <f t="shared" si="2"/>
        <v>146</v>
      </c>
      <c r="B149" s="29" t="s">
        <v>723</v>
      </c>
      <c r="C149" s="35">
        <v>224.17</v>
      </c>
      <c r="D149" s="35">
        <v>224.17</v>
      </c>
      <c r="E149" s="29" t="s">
        <v>716</v>
      </c>
      <c r="F149" s="29" t="s">
        <v>722</v>
      </c>
    </row>
    <row r="150" spans="1:6" x14ac:dyDescent="0.25">
      <c r="A150" s="34">
        <f t="shared" si="2"/>
        <v>147</v>
      </c>
      <c r="B150" s="29" t="s">
        <v>723</v>
      </c>
      <c r="C150" s="35">
        <v>224.17</v>
      </c>
      <c r="D150" s="35">
        <v>224.17</v>
      </c>
      <c r="E150" s="29" t="s">
        <v>716</v>
      </c>
      <c r="F150" s="29" t="s">
        <v>722</v>
      </c>
    </row>
    <row r="151" spans="1:6" x14ac:dyDescent="0.25">
      <c r="A151" s="34">
        <f t="shared" si="2"/>
        <v>148</v>
      </c>
      <c r="B151" s="29" t="s">
        <v>723</v>
      </c>
      <c r="C151" s="37">
        <v>0</v>
      </c>
      <c r="D151" s="37">
        <v>0</v>
      </c>
      <c r="E151" s="29" t="s">
        <v>716</v>
      </c>
      <c r="F151" s="29" t="s">
        <v>722</v>
      </c>
    </row>
    <row r="152" spans="1:6" x14ac:dyDescent="0.25">
      <c r="A152" s="34">
        <f t="shared" si="2"/>
        <v>149</v>
      </c>
      <c r="B152" s="29" t="s">
        <v>723</v>
      </c>
      <c r="C152" s="37">
        <v>224.17</v>
      </c>
      <c r="D152" s="37">
        <v>224.17</v>
      </c>
      <c r="E152" s="29" t="s">
        <v>716</v>
      </c>
      <c r="F152" s="29" t="s">
        <v>722</v>
      </c>
    </row>
    <row r="153" spans="1:6" x14ac:dyDescent="0.25">
      <c r="A153" s="34">
        <f t="shared" si="2"/>
        <v>150</v>
      </c>
      <c r="B153" s="29" t="s">
        <v>723</v>
      </c>
      <c r="C153" s="37">
        <v>0</v>
      </c>
      <c r="D153" s="37">
        <v>0</v>
      </c>
      <c r="E153" s="29" t="s">
        <v>716</v>
      </c>
      <c r="F153" s="29" t="s">
        <v>722</v>
      </c>
    </row>
    <row r="154" spans="1:6" x14ac:dyDescent="0.25">
      <c r="A154" s="34">
        <f t="shared" si="2"/>
        <v>151</v>
      </c>
      <c r="B154" s="29" t="s">
        <v>723</v>
      </c>
      <c r="C154" s="35">
        <v>224.17</v>
      </c>
      <c r="D154" s="35">
        <v>224.17</v>
      </c>
      <c r="E154" s="29" t="s">
        <v>716</v>
      </c>
      <c r="F154" s="29" t="s">
        <v>722</v>
      </c>
    </row>
    <row r="155" spans="1:6" x14ac:dyDescent="0.25">
      <c r="A155" s="34">
        <f t="shared" si="2"/>
        <v>152</v>
      </c>
      <c r="B155" s="29" t="s">
        <v>723</v>
      </c>
      <c r="C155" s="35">
        <v>224.17</v>
      </c>
      <c r="D155" s="35">
        <v>224.17</v>
      </c>
      <c r="E155" s="29" t="s">
        <v>716</v>
      </c>
      <c r="F155" s="29" t="s">
        <v>722</v>
      </c>
    </row>
    <row r="156" spans="1:6" x14ac:dyDescent="0.25">
      <c r="A156" s="34">
        <f t="shared" si="2"/>
        <v>153</v>
      </c>
      <c r="B156" s="29" t="s">
        <v>723</v>
      </c>
      <c r="C156" s="35">
        <v>224.17</v>
      </c>
      <c r="D156" s="35">
        <v>224.17</v>
      </c>
      <c r="E156" s="29" t="s">
        <v>716</v>
      </c>
      <c r="F156" s="29" t="s">
        <v>722</v>
      </c>
    </row>
    <row r="157" spans="1:6" x14ac:dyDescent="0.25">
      <c r="A157" s="34">
        <f t="shared" si="2"/>
        <v>154</v>
      </c>
      <c r="B157" s="29" t="s">
        <v>723</v>
      </c>
      <c r="C157" s="35">
        <v>224.17</v>
      </c>
      <c r="D157" s="35">
        <v>224.17</v>
      </c>
      <c r="E157" s="29" t="s">
        <v>716</v>
      </c>
      <c r="F157" s="29" t="s">
        <v>722</v>
      </c>
    </row>
    <row r="158" spans="1:6" x14ac:dyDescent="0.25">
      <c r="A158" s="34">
        <f t="shared" si="2"/>
        <v>155</v>
      </c>
      <c r="B158" s="29" t="s">
        <v>723</v>
      </c>
      <c r="C158" s="35">
        <v>224.17</v>
      </c>
      <c r="D158" s="35">
        <v>224.17</v>
      </c>
      <c r="E158" s="29" t="s">
        <v>716</v>
      </c>
      <c r="F158" s="29" t="s">
        <v>722</v>
      </c>
    </row>
    <row r="159" spans="1:6" x14ac:dyDescent="0.25">
      <c r="A159" s="34">
        <f t="shared" si="2"/>
        <v>156</v>
      </c>
      <c r="B159" s="29" t="s">
        <v>723</v>
      </c>
      <c r="C159" s="35">
        <v>224.17</v>
      </c>
      <c r="D159" s="35">
        <v>224.17</v>
      </c>
      <c r="E159" s="29" t="s">
        <v>716</v>
      </c>
      <c r="F159" s="29" t="s">
        <v>722</v>
      </c>
    </row>
    <row r="160" spans="1:6" x14ac:dyDescent="0.25">
      <c r="A160" s="34">
        <f t="shared" si="2"/>
        <v>157</v>
      </c>
      <c r="B160" s="29" t="s">
        <v>723</v>
      </c>
      <c r="C160" s="35">
        <v>224.17</v>
      </c>
      <c r="D160" s="35">
        <v>224.17</v>
      </c>
      <c r="E160" s="29" t="s">
        <v>716</v>
      </c>
      <c r="F160" s="29" t="s">
        <v>722</v>
      </c>
    </row>
    <row r="161" spans="1:6" x14ac:dyDescent="0.25">
      <c r="A161" s="34">
        <f t="shared" si="2"/>
        <v>158</v>
      </c>
      <c r="B161" s="29" t="s">
        <v>723</v>
      </c>
      <c r="C161" s="35">
        <v>224.17</v>
      </c>
      <c r="D161" s="35">
        <v>224.17</v>
      </c>
      <c r="E161" s="29" t="s">
        <v>716</v>
      </c>
      <c r="F161" s="29" t="s">
        <v>722</v>
      </c>
    </row>
    <row r="162" spans="1:6" x14ac:dyDescent="0.25">
      <c r="A162" s="34">
        <f t="shared" si="2"/>
        <v>159</v>
      </c>
      <c r="B162" s="29" t="s">
        <v>723</v>
      </c>
      <c r="C162" s="35">
        <v>224.17</v>
      </c>
      <c r="D162" s="35">
        <v>224.17</v>
      </c>
      <c r="E162" s="29" t="s">
        <v>716</v>
      </c>
      <c r="F162" s="29" t="s">
        <v>722</v>
      </c>
    </row>
    <row r="163" spans="1:6" x14ac:dyDescent="0.25">
      <c r="A163" s="34">
        <f t="shared" si="2"/>
        <v>160</v>
      </c>
      <c r="B163" s="29" t="s">
        <v>723</v>
      </c>
      <c r="C163" s="37">
        <v>224.17</v>
      </c>
      <c r="D163" s="37">
        <v>224.17</v>
      </c>
      <c r="E163" s="29" t="s">
        <v>716</v>
      </c>
      <c r="F163" s="29" t="s">
        <v>722</v>
      </c>
    </row>
    <row r="164" spans="1:6" x14ac:dyDescent="0.25">
      <c r="A164" s="34">
        <f t="shared" si="2"/>
        <v>161</v>
      </c>
      <c r="B164" s="29" t="s">
        <v>723</v>
      </c>
      <c r="C164" s="37">
        <v>0</v>
      </c>
      <c r="D164" s="37">
        <v>0</v>
      </c>
      <c r="E164" s="29" t="s">
        <v>716</v>
      </c>
      <c r="F164" s="29" t="s">
        <v>722</v>
      </c>
    </row>
    <row r="165" spans="1:6" x14ac:dyDescent="0.25">
      <c r="A165" s="34">
        <f t="shared" si="2"/>
        <v>162</v>
      </c>
      <c r="B165" s="29" t="s">
        <v>723</v>
      </c>
      <c r="C165" s="37">
        <v>224.17</v>
      </c>
      <c r="D165" s="37">
        <v>224.17</v>
      </c>
      <c r="E165" s="29" t="s">
        <v>716</v>
      </c>
      <c r="F165" s="29" t="s">
        <v>722</v>
      </c>
    </row>
    <row r="166" spans="1:6" x14ac:dyDescent="0.25">
      <c r="A166" s="34">
        <f t="shared" si="2"/>
        <v>163</v>
      </c>
      <c r="B166" s="29" t="s">
        <v>723</v>
      </c>
      <c r="C166" s="37">
        <v>0</v>
      </c>
      <c r="D166" s="37">
        <v>0</v>
      </c>
      <c r="E166" s="29" t="s">
        <v>716</v>
      </c>
      <c r="F166" s="29" t="s">
        <v>722</v>
      </c>
    </row>
    <row r="167" spans="1:6" x14ac:dyDescent="0.25">
      <c r="A167" s="34">
        <f t="shared" si="2"/>
        <v>164</v>
      </c>
      <c r="B167" s="29" t="s">
        <v>723</v>
      </c>
      <c r="C167" s="35">
        <v>224.17</v>
      </c>
      <c r="D167" s="35">
        <v>224.17</v>
      </c>
      <c r="E167" s="29" t="s">
        <v>716</v>
      </c>
      <c r="F167" s="29" t="s">
        <v>722</v>
      </c>
    </row>
    <row r="168" spans="1:6" x14ac:dyDescent="0.25">
      <c r="A168" s="47">
        <f t="shared" si="2"/>
        <v>165</v>
      </c>
      <c r="B168" s="29" t="s">
        <v>723</v>
      </c>
      <c r="C168" s="35">
        <v>224.17</v>
      </c>
      <c r="D168" s="35">
        <v>224.17</v>
      </c>
      <c r="E168" s="29" t="s">
        <v>716</v>
      </c>
      <c r="F168" s="29" t="s">
        <v>722</v>
      </c>
    </row>
    <row r="169" spans="1:6" x14ac:dyDescent="0.25">
      <c r="A169" s="3">
        <v>166</v>
      </c>
      <c r="B169" s="46" t="s">
        <v>723</v>
      </c>
      <c r="C169" s="35">
        <v>224.17</v>
      </c>
      <c r="D169" s="35">
        <v>224.17</v>
      </c>
      <c r="E169" s="29" t="s">
        <v>716</v>
      </c>
      <c r="F169" s="29" t="s">
        <v>722</v>
      </c>
    </row>
    <row r="170" spans="1:6" x14ac:dyDescent="0.25">
      <c r="A170" s="3">
        <v>167</v>
      </c>
      <c r="B170" s="46" t="s">
        <v>723</v>
      </c>
      <c r="C170" s="35">
        <v>224.17</v>
      </c>
      <c r="D170" s="35">
        <v>224.17</v>
      </c>
      <c r="E170" s="29" t="s">
        <v>716</v>
      </c>
      <c r="F170" s="29" t="s">
        <v>722</v>
      </c>
    </row>
    <row r="171" spans="1:6" x14ac:dyDescent="0.25">
      <c r="A171" s="3">
        <v>168</v>
      </c>
      <c r="B171" s="46" t="s">
        <v>723</v>
      </c>
      <c r="C171" s="35">
        <v>224.17</v>
      </c>
      <c r="D171" s="35">
        <v>224.17</v>
      </c>
      <c r="E171" s="29" t="s">
        <v>716</v>
      </c>
      <c r="F171" s="29" t="s">
        <v>722</v>
      </c>
    </row>
    <row r="172" spans="1:6" x14ac:dyDescent="0.25">
      <c r="A172" s="3">
        <v>169</v>
      </c>
      <c r="B172" s="46" t="s">
        <v>723</v>
      </c>
      <c r="C172" s="35">
        <v>224.17</v>
      </c>
      <c r="D172" s="35">
        <v>224.17</v>
      </c>
      <c r="E172" s="29" t="s">
        <v>716</v>
      </c>
      <c r="F172" s="29" t="s">
        <v>722</v>
      </c>
    </row>
    <row r="173" spans="1:6" x14ac:dyDescent="0.25">
      <c r="A173" s="3">
        <v>170</v>
      </c>
      <c r="B173" s="46" t="s">
        <v>723</v>
      </c>
      <c r="C173" s="37">
        <v>224.17</v>
      </c>
      <c r="D173" s="37">
        <v>224.17</v>
      </c>
      <c r="E173" s="29" t="s">
        <v>716</v>
      </c>
      <c r="F173" s="29" t="s">
        <v>722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4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73"/>
  <sheetViews>
    <sheetView topLeftCell="A3" workbookViewId="0">
      <selection activeCell="K16" sqref="K16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51.85546875" bestFit="1" customWidth="1"/>
    <col min="5" max="5" width="47.5703125" bestFit="1" customWidth="1"/>
  </cols>
  <sheetData>
    <row r="1" spans="1:5" hidden="1" x14ac:dyDescent="0.25">
      <c r="B1" t="s">
        <v>7</v>
      </c>
      <c r="C1" t="s">
        <v>11</v>
      </c>
      <c r="D1" t="s">
        <v>7</v>
      </c>
      <c r="E1" t="s">
        <v>7</v>
      </c>
    </row>
    <row r="2" spans="1:5" hidden="1" x14ac:dyDescent="0.25">
      <c r="B2" t="s">
        <v>198</v>
      </c>
      <c r="C2" t="s">
        <v>199</v>
      </c>
      <c r="D2" t="s">
        <v>200</v>
      </c>
      <c r="E2" t="s">
        <v>201</v>
      </c>
    </row>
    <row r="3" spans="1:5" x14ac:dyDescent="0.25">
      <c r="A3" s="1" t="s">
        <v>98</v>
      </c>
      <c r="B3" s="1" t="s">
        <v>202</v>
      </c>
      <c r="C3" s="1" t="s">
        <v>203</v>
      </c>
      <c r="D3" s="1" t="s">
        <v>204</v>
      </c>
      <c r="E3" s="1" t="s">
        <v>205</v>
      </c>
    </row>
    <row r="4" spans="1:5" x14ac:dyDescent="0.25">
      <c r="A4" s="34">
        <v>1</v>
      </c>
      <c r="B4" s="39" t="s">
        <v>724</v>
      </c>
      <c r="C4" s="39">
        <v>0</v>
      </c>
      <c r="D4" s="29" t="s">
        <v>716</v>
      </c>
      <c r="E4" s="29" t="s">
        <v>722</v>
      </c>
    </row>
    <row r="5" spans="1:5" x14ac:dyDescent="0.25">
      <c r="A5" s="34">
        <f t="shared" ref="A5:A68" si="0">1+A4</f>
        <v>2</v>
      </c>
      <c r="B5" s="39" t="s">
        <v>724</v>
      </c>
      <c r="C5" s="39">
        <v>0</v>
      </c>
      <c r="D5" s="29" t="s">
        <v>716</v>
      </c>
      <c r="E5" s="29" t="s">
        <v>722</v>
      </c>
    </row>
    <row r="6" spans="1:5" x14ac:dyDescent="0.25">
      <c r="A6" s="34">
        <f t="shared" si="0"/>
        <v>3</v>
      </c>
      <c r="B6" s="39" t="s">
        <v>724</v>
      </c>
      <c r="C6" s="39">
        <v>0</v>
      </c>
      <c r="D6" s="29" t="s">
        <v>716</v>
      </c>
      <c r="E6" s="29" t="s">
        <v>722</v>
      </c>
    </row>
    <row r="7" spans="1:5" x14ac:dyDescent="0.25">
      <c r="A7" s="34">
        <f t="shared" si="0"/>
        <v>4</v>
      </c>
      <c r="B7" s="39" t="s">
        <v>724</v>
      </c>
      <c r="C7" s="39">
        <v>0</v>
      </c>
      <c r="D7" s="29" t="s">
        <v>716</v>
      </c>
      <c r="E7" s="29" t="s">
        <v>722</v>
      </c>
    </row>
    <row r="8" spans="1:5" x14ac:dyDescent="0.25">
      <c r="A8" s="34">
        <f t="shared" si="0"/>
        <v>5</v>
      </c>
      <c r="B8" s="39" t="s">
        <v>724</v>
      </c>
      <c r="C8" s="39">
        <v>0</v>
      </c>
      <c r="D8" s="29" t="s">
        <v>716</v>
      </c>
      <c r="E8" s="29" t="s">
        <v>722</v>
      </c>
    </row>
    <row r="9" spans="1:5" x14ac:dyDescent="0.25">
      <c r="A9" s="34">
        <f t="shared" si="0"/>
        <v>6</v>
      </c>
      <c r="B9" s="39" t="s">
        <v>724</v>
      </c>
      <c r="C9" s="39">
        <v>0</v>
      </c>
      <c r="D9" s="29" t="s">
        <v>716</v>
      </c>
      <c r="E9" s="29" t="s">
        <v>722</v>
      </c>
    </row>
    <row r="10" spans="1:5" x14ac:dyDescent="0.25">
      <c r="A10" s="34">
        <f t="shared" si="0"/>
        <v>7</v>
      </c>
      <c r="B10" s="39" t="s">
        <v>724</v>
      </c>
      <c r="C10" s="39">
        <v>0</v>
      </c>
      <c r="D10" s="29" t="s">
        <v>716</v>
      </c>
      <c r="E10" s="29" t="s">
        <v>722</v>
      </c>
    </row>
    <row r="11" spans="1:5" x14ac:dyDescent="0.25">
      <c r="A11" s="34">
        <f t="shared" si="0"/>
        <v>8</v>
      </c>
      <c r="B11" s="39" t="s">
        <v>724</v>
      </c>
      <c r="C11" s="39">
        <v>0</v>
      </c>
      <c r="D11" s="29" t="s">
        <v>716</v>
      </c>
      <c r="E11" s="29" t="s">
        <v>722</v>
      </c>
    </row>
    <row r="12" spans="1:5" x14ac:dyDescent="0.25">
      <c r="A12" s="34">
        <f t="shared" si="0"/>
        <v>9</v>
      </c>
      <c r="B12" s="39" t="s">
        <v>724</v>
      </c>
      <c r="C12" s="39">
        <v>0</v>
      </c>
      <c r="D12" s="29" t="s">
        <v>716</v>
      </c>
      <c r="E12" s="29" t="s">
        <v>722</v>
      </c>
    </row>
    <row r="13" spans="1:5" x14ac:dyDescent="0.25">
      <c r="A13" s="34">
        <f t="shared" si="0"/>
        <v>10</v>
      </c>
      <c r="B13" s="39" t="s">
        <v>724</v>
      </c>
      <c r="C13" s="39">
        <v>0</v>
      </c>
      <c r="D13" s="29" t="s">
        <v>716</v>
      </c>
      <c r="E13" s="29" t="s">
        <v>722</v>
      </c>
    </row>
    <row r="14" spans="1:5" x14ac:dyDescent="0.25">
      <c r="A14" s="34">
        <f t="shared" si="0"/>
        <v>11</v>
      </c>
      <c r="B14" s="39" t="s">
        <v>724</v>
      </c>
      <c r="C14" s="39">
        <v>0</v>
      </c>
      <c r="D14" s="29" t="s">
        <v>716</v>
      </c>
      <c r="E14" s="29" t="s">
        <v>722</v>
      </c>
    </row>
    <row r="15" spans="1:5" x14ac:dyDescent="0.25">
      <c r="A15" s="34">
        <f t="shared" si="0"/>
        <v>12</v>
      </c>
      <c r="B15" s="39" t="s">
        <v>724</v>
      </c>
      <c r="C15" s="39">
        <v>0</v>
      </c>
      <c r="D15" s="29" t="s">
        <v>716</v>
      </c>
      <c r="E15" s="29" t="s">
        <v>722</v>
      </c>
    </row>
    <row r="16" spans="1:5" x14ac:dyDescent="0.25">
      <c r="A16" s="34">
        <f t="shared" si="0"/>
        <v>13</v>
      </c>
      <c r="B16" s="39" t="s">
        <v>724</v>
      </c>
      <c r="C16" s="39">
        <v>0</v>
      </c>
      <c r="D16" s="29" t="s">
        <v>716</v>
      </c>
      <c r="E16" s="29" t="s">
        <v>722</v>
      </c>
    </row>
    <row r="17" spans="1:5" x14ac:dyDescent="0.25">
      <c r="A17" s="34">
        <f t="shared" si="0"/>
        <v>14</v>
      </c>
      <c r="B17" s="39" t="s">
        <v>724</v>
      </c>
      <c r="C17" s="39">
        <v>0</v>
      </c>
      <c r="D17" s="29" t="s">
        <v>716</v>
      </c>
      <c r="E17" s="29" t="s">
        <v>722</v>
      </c>
    </row>
    <row r="18" spans="1:5" x14ac:dyDescent="0.25">
      <c r="A18" s="34">
        <f t="shared" si="0"/>
        <v>15</v>
      </c>
      <c r="B18" s="39" t="s">
        <v>724</v>
      </c>
      <c r="C18" s="39">
        <v>0</v>
      </c>
      <c r="D18" s="29" t="s">
        <v>716</v>
      </c>
      <c r="E18" s="29" t="s">
        <v>722</v>
      </c>
    </row>
    <row r="19" spans="1:5" x14ac:dyDescent="0.25">
      <c r="A19" s="34">
        <f t="shared" si="0"/>
        <v>16</v>
      </c>
      <c r="B19" s="39" t="s">
        <v>724</v>
      </c>
      <c r="C19" s="39">
        <v>1029.56</v>
      </c>
      <c r="D19" s="29" t="s">
        <v>716</v>
      </c>
      <c r="E19" s="29" t="s">
        <v>722</v>
      </c>
    </row>
    <row r="20" spans="1:5" x14ac:dyDescent="0.25">
      <c r="A20" s="34">
        <f t="shared" si="0"/>
        <v>17</v>
      </c>
      <c r="B20" s="39" t="s">
        <v>724</v>
      </c>
      <c r="C20" s="39">
        <v>0</v>
      </c>
      <c r="D20" s="29" t="s">
        <v>716</v>
      </c>
      <c r="E20" s="29" t="s">
        <v>722</v>
      </c>
    </row>
    <row r="21" spans="1:5" x14ac:dyDescent="0.25">
      <c r="A21" s="34">
        <f t="shared" si="0"/>
        <v>18</v>
      </c>
      <c r="B21" s="39" t="s">
        <v>724</v>
      </c>
      <c r="C21" s="39">
        <v>324.52</v>
      </c>
      <c r="D21" s="29" t="s">
        <v>716</v>
      </c>
      <c r="E21" s="29" t="s">
        <v>722</v>
      </c>
    </row>
    <row r="22" spans="1:5" x14ac:dyDescent="0.25">
      <c r="A22" s="34">
        <f t="shared" si="0"/>
        <v>19</v>
      </c>
      <c r="B22" s="39" t="s">
        <v>724</v>
      </c>
      <c r="C22" s="39">
        <v>0</v>
      </c>
      <c r="D22" s="29" t="s">
        <v>716</v>
      </c>
      <c r="E22" s="29" t="s">
        <v>722</v>
      </c>
    </row>
    <row r="23" spans="1:5" x14ac:dyDescent="0.25">
      <c r="A23" s="34">
        <f t="shared" si="0"/>
        <v>20</v>
      </c>
      <c r="B23" s="39" t="s">
        <v>724</v>
      </c>
      <c r="C23" s="39">
        <v>0</v>
      </c>
      <c r="D23" s="29" t="s">
        <v>716</v>
      </c>
      <c r="E23" s="29" t="s">
        <v>722</v>
      </c>
    </row>
    <row r="24" spans="1:5" x14ac:dyDescent="0.25">
      <c r="A24" s="34">
        <f t="shared" si="0"/>
        <v>21</v>
      </c>
      <c r="B24" s="39" t="s">
        <v>724</v>
      </c>
      <c r="C24" s="39">
        <v>0</v>
      </c>
      <c r="D24" s="29" t="s">
        <v>716</v>
      </c>
      <c r="E24" s="29" t="s">
        <v>722</v>
      </c>
    </row>
    <row r="25" spans="1:5" x14ac:dyDescent="0.25">
      <c r="A25" s="34">
        <f t="shared" si="0"/>
        <v>22</v>
      </c>
      <c r="B25" s="39" t="s">
        <v>724</v>
      </c>
      <c r="C25" s="39">
        <v>0</v>
      </c>
      <c r="D25" s="29" t="s">
        <v>716</v>
      </c>
      <c r="E25" s="29" t="s">
        <v>722</v>
      </c>
    </row>
    <row r="26" spans="1:5" x14ac:dyDescent="0.25">
      <c r="A26" s="34">
        <f t="shared" si="0"/>
        <v>23</v>
      </c>
      <c r="B26" s="39" t="s">
        <v>724</v>
      </c>
      <c r="C26" s="39">
        <v>324.52</v>
      </c>
      <c r="D26" s="29" t="s">
        <v>716</v>
      </c>
      <c r="E26" s="29" t="s">
        <v>722</v>
      </c>
    </row>
    <row r="27" spans="1:5" x14ac:dyDescent="0.25">
      <c r="A27" s="34">
        <f t="shared" si="0"/>
        <v>24</v>
      </c>
      <c r="B27" s="39" t="s">
        <v>724</v>
      </c>
      <c r="C27" s="39">
        <v>324.52</v>
      </c>
      <c r="D27" s="29" t="s">
        <v>716</v>
      </c>
      <c r="E27" s="29" t="s">
        <v>722</v>
      </c>
    </row>
    <row r="28" spans="1:5" x14ac:dyDescent="0.25">
      <c r="A28" s="34">
        <f t="shared" si="0"/>
        <v>25</v>
      </c>
      <c r="B28" s="39" t="s">
        <v>724</v>
      </c>
      <c r="C28" s="39">
        <v>0</v>
      </c>
      <c r="D28" s="29" t="s">
        <v>716</v>
      </c>
      <c r="E28" s="29" t="s">
        <v>722</v>
      </c>
    </row>
    <row r="29" spans="1:5" x14ac:dyDescent="0.25">
      <c r="A29" s="34">
        <f t="shared" si="0"/>
        <v>26</v>
      </c>
      <c r="B29" s="39" t="s">
        <v>724</v>
      </c>
      <c r="C29" s="39">
        <v>801.49</v>
      </c>
      <c r="D29" s="29" t="s">
        <v>716</v>
      </c>
      <c r="E29" s="29" t="s">
        <v>722</v>
      </c>
    </row>
    <row r="30" spans="1:5" x14ac:dyDescent="0.25">
      <c r="A30" s="34">
        <f t="shared" si="0"/>
        <v>27</v>
      </c>
      <c r="B30" s="39" t="s">
        <v>724</v>
      </c>
      <c r="C30" s="39">
        <v>409.87</v>
      </c>
      <c r="D30" s="29" t="s">
        <v>716</v>
      </c>
      <c r="E30" s="29" t="s">
        <v>722</v>
      </c>
    </row>
    <row r="31" spans="1:5" x14ac:dyDescent="0.25">
      <c r="A31" s="34">
        <f t="shared" si="0"/>
        <v>28</v>
      </c>
      <c r="B31" s="39" t="s">
        <v>724</v>
      </c>
      <c r="C31" s="39">
        <v>409.87</v>
      </c>
      <c r="D31" s="29" t="s">
        <v>716</v>
      </c>
      <c r="E31" s="29" t="s">
        <v>722</v>
      </c>
    </row>
    <row r="32" spans="1:5" x14ac:dyDescent="0.25">
      <c r="A32" s="34">
        <f t="shared" si="0"/>
        <v>29</v>
      </c>
      <c r="B32" s="39" t="s">
        <v>724</v>
      </c>
      <c r="C32" s="39">
        <v>1239.3800000000001</v>
      </c>
      <c r="D32" s="29" t="s">
        <v>716</v>
      </c>
      <c r="E32" s="29" t="s">
        <v>722</v>
      </c>
    </row>
    <row r="33" spans="1:5" x14ac:dyDescent="0.25">
      <c r="A33" s="34">
        <f t="shared" si="0"/>
        <v>30</v>
      </c>
      <c r="B33" s="39" t="s">
        <v>724</v>
      </c>
      <c r="C33" s="39">
        <v>801.49</v>
      </c>
      <c r="D33" s="29" t="s">
        <v>716</v>
      </c>
      <c r="E33" s="29" t="s">
        <v>722</v>
      </c>
    </row>
    <row r="34" spans="1:5" x14ac:dyDescent="0.25">
      <c r="A34" s="34">
        <f t="shared" si="0"/>
        <v>31</v>
      </c>
      <c r="B34" s="39" t="s">
        <v>724</v>
      </c>
      <c r="C34" s="39">
        <v>0</v>
      </c>
      <c r="D34" s="29" t="s">
        <v>716</v>
      </c>
      <c r="E34" s="29" t="s">
        <v>722</v>
      </c>
    </row>
    <row r="35" spans="1:5" x14ac:dyDescent="0.25">
      <c r="A35" s="34">
        <f t="shared" si="0"/>
        <v>32</v>
      </c>
      <c r="B35" s="39" t="s">
        <v>724</v>
      </c>
      <c r="C35" s="39">
        <v>0</v>
      </c>
      <c r="D35" s="29" t="s">
        <v>716</v>
      </c>
      <c r="E35" s="29" t="s">
        <v>722</v>
      </c>
    </row>
    <row r="36" spans="1:5" x14ac:dyDescent="0.25">
      <c r="A36" s="34">
        <f t="shared" si="0"/>
        <v>33</v>
      </c>
      <c r="B36" s="39" t="s">
        <v>724</v>
      </c>
      <c r="C36" s="39">
        <v>409.87</v>
      </c>
      <c r="D36" s="29" t="s">
        <v>716</v>
      </c>
      <c r="E36" s="29" t="s">
        <v>722</v>
      </c>
    </row>
    <row r="37" spans="1:5" x14ac:dyDescent="0.25">
      <c r="A37" s="34">
        <f t="shared" si="0"/>
        <v>34</v>
      </c>
      <c r="B37" s="39" t="s">
        <v>724</v>
      </c>
      <c r="C37" s="39">
        <v>0</v>
      </c>
      <c r="D37" s="29" t="s">
        <v>716</v>
      </c>
      <c r="E37" s="29" t="s">
        <v>722</v>
      </c>
    </row>
    <row r="38" spans="1:5" x14ac:dyDescent="0.25">
      <c r="A38" s="34">
        <f t="shared" si="0"/>
        <v>35</v>
      </c>
      <c r="B38" s="39" t="s">
        <v>724</v>
      </c>
      <c r="C38" s="39">
        <v>801.49</v>
      </c>
      <c r="D38" s="29" t="s">
        <v>716</v>
      </c>
      <c r="E38" s="29" t="s">
        <v>722</v>
      </c>
    </row>
    <row r="39" spans="1:5" x14ac:dyDescent="0.25">
      <c r="A39" s="34">
        <f t="shared" si="0"/>
        <v>36</v>
      </c>
      <c r="B39" s="39" t="s">
        <v>724</v>
      </c>
      <c r="C39" s="39">
        <v>1029.56</v>
      </c>
      <c r="D39" s="29" t="s">
        <v>716</v>
      </c>
      <c r="E39" s="29" t="s">
        <v>722</v>
      </c>
    </row>
    <row r="40" spans="1:5" x14ac:dyDescent="0.25">
      <c r="A40" s="34">
        <f t="shared" si="0"/>
        <v>37</v>
      </c>
      <c r="B40" s="39" t="s">
        <v>724</v>
      </c>
      <c r="C40" s="39">
        <v>409.87</v>
      </c>
      <c r="D40" s="29" t="s">
        <v>716</v>
      </c>
      <c r="E40" s="29" t="s">
        <v>722</v>
      </c>
    </row>
    <row r="41" spans="1:5" x14ac:dyDescent="0.25">
      <c r="A41" s="34">
        <f t="shared" si="0"/>
        <v>38</v>
      </c>
      <c r="B41" s="39" t="s">
        <v>724</v>
      </c>
      <c r="C41" s="39">
        <v>409.87</v>
      </c>
      <c r="D41" s="29" t="s">
        <v>716</v>
      </c>
      <c r="E41" s="29" t="s">
        <v>722</v>
      </c>
    </row>
    <row r="42" spans="1:5" x14ac:dyDescent="0.25">
      <c r="A42" s="34">
        <f t="shared" si="0"/>
        <v>39</v>
      </c>
      <c r="B42" s="39" t="s">
        <v>724</v>
      </c>
      <c r="C42" s="39">
        <v>324.52</v>
      </c>
      <c r="D42" s="29" t="s">
        <v>716</v>
      </c>
      <c r="E42" s="29" t="s">
        <v>722</v>
      </c>
    </row>
    <row r="43" spans="1:5" x14ac:dyDescent="0.25">
      <c r="A43" s="34">
        <f t="shared" si="0"/>
        <v>40</v>
      </c>
      <c r="B43" s="39" t="s">
        <v>724</v>
      </c>
      <c r="C43" s="39">
        <v>1029.56</v>
      </c>
      <c r="D43" s="29" t="s">
        <v>716</v>
      </c>
      <c r="E43" s="29" t="s">
        <v>722</v>
      </c>
    </row>
    <row r="44" spans="1:5" x14ac:dyDescent="0.25">
      <c r="A44" s="34">
        <f t="shared" si="0"/>
        <v>41</v>
      </c>
      <c r="B44" s="39" t="s">
        <v>724</v>
      </c>
      <c r="C44" s="39">
        <v>1029.56</v>
      </c>
      <c r="D44" s="29" t="s">
        <v>716</v>
      </c>
      <c r="E44" s="29" t="s">
        <v>722</v>
      </c>
    </row>
    <row r="45" spans="1:5" x14ac:dyDescent="0.25">
      <c r="A45" s="34">
        <f t="shared" si="0"/>
        <v>42</v>
      </c>
      <c r="B45" s="39" t="s">
        <v>724</v>
      </c>
      <c r="C45" s="39">
        <v>409.87</v>
      </c>
      <c r="D45" s="29" t="s">
        <v>716</v>
      </c>
      <c r="E45" s="29" t="s">
        <v>722</v>
      </c>
    </row>
    <row r="46" spans="1:5" x14ac:dyDescent="0.25">
      <c r="A46" s="34">
        <f t="shared" si="0"/>
        <v>43</v>
      </c>
      <c r="B46" s="39" t="s">
        <v>724</v>
      </c>
      <c r="C46" s="39">
        <v>1029.56</v>
      </c>
      <c r="D46" s="29" t="s">
        <v>716</v>
      </c>
      <c r="E46" s="29" t="s">
        <v>722</v>
      </c>
    </row>
    <row r="47" spans="1:5" x14ac:dyDescent="0.25">
      <c r="A47" s="34">
        <f t="shared" si="0"/>
        <v>44</v>
      </c>
      <c r="B47" s="39" t="s">
        <v>724</v>
      </c>
      <c r="C47" s="39">
        <v>801.49</v>
      </c>
      <c r="D47" s="29" t="s">
        <v>716</v>
      </c>
      <c r="E47" s="29" t="s">
        <v>722</v>
      </c>
    </row>
    <row r="48" spans="1:5" x14ac:dyDescent="0.25">
      <c r="A48" s="34">
        <f t="shared" si="0"/>
        <v>45</v>
      </c>
      <c r="B48" s="39" t="s">
        <v>724</v>
      </c>
      <c r="C48" s="39">
        <v>0</v>
      </c>
      <c r="D48" s="29" t="s">
        <v>716</v>
      </c>
      <c r="E48" s="29" t="s">
        <v>722</v>
      </c>
    </row>
    <row r="49" spans="1:5" x14ac:dyDescent="0.25">
      <c r="A49" s="34">
        <f t="shared" si="0"/>
        <v>46</v>
      </c>
      <c r="B49" s="39" t="s">
        <v>724</v>
      </c>
      <c r="C49" s="39">
        <v>324.52</v>
      </c>
      <c r="D49" s="29" t="s">
        <v>716</v>
      </c>
      <c r="E49" s="29" t="s">
        <v>722</v>
      </c>
    </row>
    <row r="50" spans="1:5" x14ac:dyDescent="0.25">
      <c r="A50" s="34">
        <f t="shared" si="0"/>
        <v>47</v>
      </c>
      <c r="B50" s="39" t="s">
        <v>724</v>
      </c>
      <c r="C50" s="39">
        <v>801.49</v>
      </c>
      <c r="D50" s="29" t="s">
        <v>716</v>
      </c>
      <c r="E50" s="29" t="s">
        <v>722</v>
      </c>
    </row>
    <row r="51" spans="1:5" x14ac:dyDescent="0.25">
      <c r="A51" s="34">
        <f t="shared" si="0"/>
        <v>48</v>
      </c>
      <c r="B51" s="39" t="s">
        <v>724</v>
      </c>
      <c r="C51" s="39">
        <v>0</v>
      </c>
      <c r="D51" s="29" t="s">
        <v>716</v>
      </c>
      <c r="E51" s="29" t="s">
        <v>722</v>
      </c>
    </row>
    <row r="52" spans="1:5" x14ac:dyDescent="0.25">
      <c r="A52" s="34">
        <f t="shared" si="0"/>
        <v>49</v>
      </c>
      <c r="B52" s="39" t="s">
        <v>724</v>
      </c>
      <c r="C52" s="39">
        <v>572.12</v>
      </c>
      <c r="D52" s="29" t="s">
        <v>716</v>
      </c>
      <c r="E52" s="29" t="s">
        <v>722</v>
      </c>
    </row>
    <row r="53" spans="1:5" x14ac:dyDescent="0.25">
      <c r="A53" s="34">
        <f t="shared" si="0"/>
        <v>50</v>
      </c>
      <c r="B53" s="39" t="s">
        <v>724</v>
      </c>
      <c r="C53" s="39">
        <v>409.87</v>
      </c>
      <c r="D53" s="29" t="s">
        <v>716</v>
      </c>
      <c r="E53" s="29" t="s">
        <v>722</v>
      </c>
    </row>
    <row r="54" spans="1:5" x14ac:dyDescent="0.25">
      <c r="A54" s="34">
        <f t="shared" si="0"/>
        <v>51</v>
      </c>
      <c r="B54" s="39" t="s">
        <v>724</v>
      </c>
      <c r="C54" s="39">
        <v>0</v>
      </c>
      <c r="D54" s="29" t="s">
        <v>716</v>
      </c>
      <c r="E54" s="29" t="s">
        <v>722</v>
      </c>
    </row>
    <row r="55" spans="1:5" x14ac:dyDescent="0.25">
      <c r="A55" s="34">
        <f t="shared" si="0"/>
        <v>52</v>
      </c>
      <c r="B55" s="39" t="s">
        <v>724</v>
      </c>
      <c r="C55" s="39">
        <v>1239.3800000000001</v>
      </c>
      <c r="D55" s="29" t="s">
        <v>716</v>
      </c>
      <c r="E55" s="29" t="s">
        <v>722</v>
      </c>
    </row>
    <row r="56" spans="1:5" x14ac:dyDescent="0.25">
      <c r="A56" s="34">
        <f t="shared" si="0"/>
        <v>53</v>
      </c>
      <c r="B56" s="39" t="s">
        <v>724</v>
      </c>
      <c r="C56" s="39">
        <v>801.49</v>
      </c>
      <c r="D56" s="29" t="s">
        <v>716</v>
      </c>
      <c r="E56" s="29" t="s">
        <v>722</v>
      </c>
    </row>
    <row r="57" spans="1:5" x14ac:dyDescent="0.25">
      <c r="A57" s="34">
        <f t="shared" si="0"/>
        <v>54</v>
      </c>
      <c r="B57" s="39" t="s">
        <v>724</v>
      </c>
      <c r="C57" s="39">
        <v>324.52</v>
      </c>
      <c r="D57" s="29" t="s">
        <v>716</v>
      </c>
      <c r="E57" s="29" t="s">
        <v>722</v>
      </c>
    </row>
    <row r="58" spans="1:5" x14ac:dyDescent="0.25">
      <c r="A58" s="34">
        <f t="shared" si="0"/>
        <v>55</v>
      </c>
      <c r="B58" s="39" t="s">
        <v>724</v>
      </c>
      <c r="C58" s="39">
        <v>801.49</v>
      </c>
      <c r="D58" s="29" t="s">
        <v>716</v>
      </c>
      <c r="E58" s="29" t="s">
        <v>722</v>
      </c>
    </row>
    <row r="59" spans="1:5" x14ac:dyDescent="0.25">
      <c r="A59" s="34">
        <f t="shared" si="0"/>
        <v>56</v>
      </c>
      <c r="B59" s="39" t="s">
        <v>724</v>
      </c>
      <c r="C59" s="39">
        <v>324.52</v>
      </c>
      <c r="D59" s="29" t="s">
        <v>716</v>
      </c>
      <c r="E59" s="29" t="s">
        <v>722</v>
      </c>
    </row>
    <row r="60" spans="1:5" x14ac:dyDescent="0.25">
      <c r="A60" s="34">
        <f t="shared" si="0"/>
        <v>57</v>
      </c>
      <c r="B60" s="39" t="s">
        <v>724</v>
      </c>
      <c r="C60" s="39">
        <v>1029.56</v>
      </c>
      <c r="D60" s="29" t="s">
        <v>716</v>
      </c>
      <c r="E60" s="29" t="s">
        <v>722</v>
      </c>
    </row>
    <row r="61" spans="1:5" x14ac:dyDescent="0.25">
      <c r="A61" s="34">
        <f t="shared" si="0"/>
        <v>58</v>
      </c>
      <c r="B61" s="39" t="s">
        <v>724</v>
      </c>
      <c r="C61" s="39">
        <v>0</v>
      </c>
      <c r="D61" s="29" t="s">
        <v>716</v>
      </c>
      <c r="E61" s="29" t="s">
        <v>722</v>
      </c>
    </row>
    <row r="62" spans="1:5" x14ac:dyDescent="0.25">
      <c r="A62" s="34">
        <f t="shared" si="0"/>
        <v>59</v>
      </c>
      <c r="B62" s="39" t="s">
        <v>724</v>
      </c>
      <c r="C62" s="39">
        <v>0</v>
      </c>
      <c r="D62" s="29" t="s">
        <v>716</v>
      </c>
      <c r="E62" s="29" t="s">
        <v>722</v>
      </c>
    </row>
    <row r="63" spans="1:5" x14ac:dyDescent="0.25">
      <c r="A63" s="34">
        <f t="shared" si="0"/>
        <v>60</v>
      </c>
      <c r="B63" s="39" t="s">
        <v>724</v>
      </c>
      <c r="C63" s="39">
        <v>572.12</v>
      </c>
      <c r="D63" s="29" t="s">
        <v>716</v>
      </c>
      <c r="E63" s="29" t="s">
        <v>722</v>
      </c>
    </row>
    <row r="64" spans="1:5" x14ac:dyDescent="0.25">
      <c r="A64" s="34">
        <f t="shared" si="0"/>
        <v>61</v>
      </c>
      <c r="B64" s="39" t="s">
        <v>724</v>
      </c>
      <c r="C64" s="39">
        <v>801.49</v>
      </c>
      <c r="D64" s="29" t="s">
        <v>716</v>
      </c>
      <c r="E64" s="29" t="s">
        <v>722</v>
      </c>
    </row>
    <row r="65" spans="1:5" x14ac:dyDescent="0.25">
      <c r="A65" s="34">
        <f t="shared" si="0"/>
        <v>62</v>
      </c>
      <c r="B65" s="39" t="s">
        <v>724</v>
      </c>
      <c r="C65" s="39">
        <v>1239.3800000000001</v>
      </c>
      <c r="D65" s="29" t="s">
        <v>716</v>
      </c>
      <c r="E65" s="29" t="s">
        <v>722</v>
      </c>
    </row>
    <row r="66" spans="1:5" x14ac:dyDescent="0.25">
      <c r="A66" s="34">
        <f t="shared" si="0"/>
        <v>63</v>
      </c>
      <c r="B66" s="39" t="s">
        <v>724</v>
      </c>
      <c r="C66" s="39">
        <v>0</v>
      </c>
      <c r="D66" s="29" t="s">
        <v>716</v>
      </c>
      <c r="E66" s="29" t="s">
        <v>722</v>
      </c>
    </row>
    <row r="67" spans="1:5" x14ac:dyDescent="0.25">
      <c r="A67" s="34">
        <f t="shared" si="0"/>
        <v>64</v>
      </c>
      <c r="B67" s="39" t="s">
        <v>724</v>
      </c>
      <c r="C67" s="39">
        <v>324.52</v>
      </c>
      <c r="D67" s="29" t="s">
        <v>716</v>
      </c>
      <c r="E67" s="29" t="s">
        <v>722</v>
      </c>
    </row>
    <row r="68" spans="1:5" x14ac:dyDescent="0.25">
      <c r="A68" s="34">
        <f t="shared" si="0"/>
        <v>65</v>
      </c>
      <c r="B68" s="39" t="s">
        <v>724</v>
      </c>
      <c r="C68" s="39">
        <v>801.49</v>
      </c>
      <c r="D68" s="29" t="s">
        <v>716</v>
      </c>
      <c r="E68" s="29" t="s">
        <v>722</v>
      </c>
    </row>
    <row r="69" spans="1:5" x14ac:dyDescent="0.25">
      <c r="A69" s="34">
        <f t="shared" ref="A69:A132" si="1">1+A68</f>
        <v>66</v>
      </c>
      <c r="B69" s="39" t="s">
        <v>724</v>
      </c>
      <c r="C69" s="39">
        <v>0</v>
      </c>
      <c r="D69" s="29" t="s">
        <v>716</v>
      </c>
      <c r="E69" s="29" t="s">
        <v>722</v>
      </c>
    </row>
    <row r="70" spans="1:5" x14ac:dyDescent="0.25">
      <c r="A70" s="34">
        <f t="shared" si="1"/>
        <v>67</v>
      </c>
      <c r="B70" s="39" t="s">
        <v>724</v>
      </c>
      <c r="C70" s="39">
        <v>1029.56</v>
      </c>
      <c r="D70" s="29" t="s">
        <v>716</v>
      </c>
      <c r="E70" s="29" t="s">
        <v>722</v>
      </c>
    </row>
    <row r="71" spans="1:5" x14ac:dyDescent="0.25">
      <c r="A71" s="34">
        <f t="shared" si="1"/>
        <v>68</v>
      </c>
      <c r="B71" s="39" t="s">
        <v>724</v>
      </c>
      <c r="C71" s="39">
        <v>572.12</v>
      </c>
      <c r="D71" s="29" t="s">
        <v>716</v>
      </c>
      <c r="E71" s="29" t="s">
        <v>722</v>
      </c>
    </row>
    <row r="72" spans="1:5" x14ac:dyDescent="0.25">
      <c r="A72" s="34">
        <f t="shared" si="1"/>
        <v>69</v>
      </c>
      <c r="B72" s="39" t="s">
        <v>724</v>
      </c>
      <c r="C72" s="39">
        <v>572.12</v>
      </c>
      <c r="D72" s="29" t="s">
        <v>716</v>
      </c>
      <c r="E72" s="29" t="s">
        <v>722</v>
      </c>
    </row>
    <row r="73" spans="1:5" x14ac:dyDescent="0.25">
      <c r="A73" s="34">
        <f t="shared" si="1"/>
        <v>70</v>
      </c>
      <c r="B73" s="39" t="s">
        <v>724</v>
      </c>
      <c r="C73" s="39">
        <v>324.52</v>
      </c>
      <c r="D73" s="29" t="s">
        <v>716</v>
      </c>
      <c r="E73" s="29" t="s">
        <v>722</v>
      </c>
    </row>
    <row r="74" spans="1:5" x14ac:dyDescent="0.25">
      <c r="A74" s="34">
        <f t="shared" si="1"/>
        <v>71</v>
      </c>
      <c r="B74" s="39" t="s">
        <v>724</v>
      </c>
      <c r="C74" s="39">
        <v>1029.56</v>
      </c>
      <c r="D74" s="29" t="s">
        <v>716</v>
      </c>
      <c r="E74" s="29" t="s">
        <v>722</v>
      </c>
    </row>
    <row r="75" spans="1:5" x14ac:dyDescent="0.25">
      <c r="A75" s="34">
        <f t="shared" si="1"/>
        <v>72</v>
      </c>
      <c r="B75" s="39" t="s">
        <v>724</v>
      </c>
      <c r="C75" s="39">
        <v>1029.56</v>
      </c>
      <c r="D75" s="29" t="s">
        <v>716</v>
      </c>
      <c r="E75" s="29" t="s">
        <v>722</v>
      </c>
    </row>
    <row r="76" spans="1:5" x14ac:dyDescent="0.25">
      <c r="A76" s="34">
        <f t="shared" si="1"/>
        <v>73</v>
      </c>
      <c r="B76" s="39" t="s">
        <v>724</v>
      </c>
      <c r="C76" s="39">
        <v>0</v>
      </c>
      <c r="D76" s="29" t="s">
        <v>716</v>
      </c>
      <c r="E76" s="29" t="s">
        <v>722</v>
      </c>
    </row>
    <row r="77" spans="1:5" x14ac:dyDescent="0.25">
      <c r="A77" s="34">
        <f t="shared" si="1"/>
        <v>74</v>
      </c>
      <c r="B77" s="39" t="s">
        <v>724</v>
      </c>
      <c r="C77" s="39">
        <v>409.87</v>
      </c>
      <c r="D77" s="29" t="s">
        <v>716</v>
      </c>
      <c r="E77" s="29" t="s">
        <v>722</v>
      </c>
    </row>
    <row r="78" spans="1:5" x14ac:dyDescent="0.25">
      <c r="A78" s="34">
        <f t="shared" si="1"/>
        <v>75</v>
      </c>
      <c r="B78" s="39" t="s">
        <v>724</v>
      </c>
      <c r="C78" s="39">
        <v>409.87</v>
      </c>
      <c r="D78" s="29" t="s">
        <v>716</v>
      </c>
      <c r="E78" s="29" t="s">
        <v>722</v>
      </c>
    </row>
    <row r="79" spans="1:5" x14ac:dyDescent="0.25">
      <c r="A79" s="34">
        <f t="shared" si="1"/>
        <v>76</v>
      </c>
      <c r="B79" s="39" t="s">
        <v>724</v>
      </c>
      <c r="C79" s="39">
        <v>1239.3800000000001</v>
      </c>
      <c r="D79" s="29" t="s">
        <v>716</v>
      </c>
      <c r="E79" s="29" t="s">
        <v>722</v>
      </c>
    </row>
    <row r="80" spans="1:5" x14ac:dyDescent="0.25">
      <c r="A80" s="34">
        <f t="shared" si="1"/>
        <v>77</v>
      </c>
      <c r="B80" s="39" t="s">
        <v>724</v>
      </c>
      <c r="C80" s="39">
        <v>801.49</v>
      </c>
      <c r="D80" s="29" t="s">
        <v>716</v>
      </c>
      <c r="E80" s="29" t="s">
        <v>722</v>
      </c>
    </row>
    <row r="81" spans="1:5" x14ac:dyDescent="0.25">
      <c r="A81" s="34">
        <f t="shared" si="1"/>
        <v>78</v>
      </c>
      <c r="B81" s="39" t="s">
        <v>724</v>
      </c>
      <c r="C81" s="39">
        <v>1029.56</v>
      </c>
      <c r="D81" s="29" t="s">
        <v>716</v>
      </c>
      <c r="E81" s="29" t="s">
        <v>722</v>
      </c>
    </row>
    <row r="82" spans="1:5" x14ac:dyDescent="0.25">
      <c r="A82" s="34">
        <f t="shared" si="1"/>
        <v>79</v>
      </c>
      <c r="B82" s="39" t="s">
        <v>724</v>
      </c>
      <c r="C82" s="39">
        <v>801.49</v>
      </c>
      <c r="D82" s="29" t="s">
        <v>716</v>
      </c>
      <c r="E82" s="29" t="s">
        <v>722</v>
      </c>
    </row>
    <row r="83" spans="1:5" x14ac:dyDescent="0.25">
      <c r="A83" s="34">
        <f t="shared" si="1"/>
        <v>80</v>
      </c>
      <c r="B83" s="39" t="s">
        <v>724</v>
      </c>
      <c r="C83" s="39">
        <v>1029.56</v>
      </c>
      <c r="D83" s="29" t="s">
        <v>716</v>
      </c>
      <c r="E83" s="29" t="s">
        <v>722</v>
      </c>
    </row>
    <row r="84" spans="1:5" x14ac:dyDescent="0.25">
      <c r="A84" s="34">
        <f t="shared" si="1"/>
        <v>81</v>
      </c>
      <c r="B84" s="39" t="s">
        <v>724</v>
      </c>
      <c r="C84" s="39">
        <v>0</v>
      </c>
      <c r="D84" s="29" t="s">
        <v>716</v>
      </c>
      <c r="E84" s="29" t="s">
        <v>722</v>
      </c>
    </row>
    <row r="85" spans="1:5" x14ac:dyDescent="0.25">
      <c r="A85" s="34">
        <f t="shared" si="1"/>
        <v>82</v>
      </c>
      <c r="B85" s="39" t="s">
        <v>724</v>
      </c>
      <c r="C85" s="39">
        <v>409.87</v>
      </c>
      <c r="D85" s="29" t="s">
        <v>716</v>
      </c>
      <c r="E85" s="29" t="s">
        <v>722</v>
      </c>
    </row>
    <row r="86" spans="1:5" x14ac:dyDescent="0.25">
      <c r="A86" s="34">
        <f t="shared" si="1"/>
        <v>83</v>
      </c>
      <c r="B86" s="39" t="s">
        <v>724</v>
      </c>
      <c r="C86" s="39">
        <v>324.52</v>
      </c>
      <c r="D86" s="29" t="s">
        <v>716</v>
      </c>
      <c r="E86" s="29" t="s">
        <v>722</v>
      </c>
    </row>
    <row r="87" spans="1:5" x14ac:dyDescent="0.25">
      <c r="A87" s="34">
        <f t="shared" si="1"/>
        <v>84</v>
      </c>
      <c r="B87" s="39" t="s">
        <v>724</v>
      </c>
      <c r="C87" s="39">
        <v>801.49</v>
      </c>
      <c r="D87" s="29" t="s">
        <v>716</v>
      </c>
      <c r="E87" s="29" t="s">
        <v>722</v>
      </c>
    </row>
    <row r="88" spans="1:5" x14ac:dyDescent="0.25">
      <c r="A88" s="34">
        <f t="shared" si="1"/>
        <v>85</v>
      </c>
      <c r="B88" s="39" t="s">
        <v>724</v>
      </c>
      <c r="C88" s="39">
        <v>0</v>
      </c>
      <c r="D88" s="29" t="s">
        <v>716</v>
      </c>
      <c r="E88" s="29" t="s">
        <v>722</v>
      </c>
    </row>
    <row r="89" spans="1:5" x14ac:dyDescent="0.25">
      <c r="A89" s="34">
        <f t="shared" si="1"/>
        <v>86</v>
      </c>
      <c r="B89" s="39" t="s">
        <v>724</v>
      </c>
      <c r="C89" s="39">
        <v>572.12</v>
      </c>
      <c r="D89" s="29" t="s">
        <v>716</v>
      </c>
      <c r="E89" s="29" t="s">
        <v>722</v>
      </c>
    </row>
    <row r="90" spans="1:5" x14ac:dyDescent="0.25">
      <c r="A90" s="34">
        <f t="shared" si="1"/>
        <v>87</v>
      </c>
      <c r="B90" s="39" t="s">
        <v>724</v>
      </c>
      <c r="C90" s="39">
        <v>409.87</v>
      </c>
      <c r="D90" s="29" t="s">
        <v>716</v>
      </c>
      <c r="E90" s="29" t="s">
        <v>722</v>
      </c>
    </row>
    <row r="91" spans="1:5" x14ac:dyDescent="0.25">
      <c r="A91" s="34">
        <f t="shared" si="1"/>
        <v>88</v>
      </c>
      <c r="B91" s="39" t="s">
        <v>724</v>
      </c>
      <c r="C91" s="39">
        <v>1239.3800000000001</v>
      </c>
      <c r="D91" s="29" t="s">
        <v>716</v>
      </c>
      <c r="E91" s="29" t="s">
        <v>722</v>
      </c>
    </row>
    <row r="92" spans="1:5" x14ac:dyDescent="0.25">
      <c r="A92" s="34">
        <f t="shared" si="1"/>
        <v>89</v>
      </c>
      <c r="B92" s="39" t="s">
        <v>724</v>
      </c>
      <c r="C92" s="39">
        <v>0</v>
      </c>
      <c r="D92" s="29" t="s">
        <v>716</v>
      </c>
      <c r="E92" s="29" t="s">
        <v>722</v>
      </c>
    </row>
    <row r="93" spans="1:5" x14ac:dyDescent="0.25">
      <c r="A93" s="34">
        <f t="shared" si="1"/>
        <v>90</v>
      </c>
      <c r="B93" s="39" t="s">
        <v>724</v>
      </c>
      <c r="C93" s="39">
        <v>1239.3800000000001</v>
      </c>
      <c r="D93" s="29" t="s">
        <v>716</v>
      </c>
      <c r="E93" s="29" t="s">
        <v>722</v>
      </c>
    </row>
    <row r="94" spans="1:5" x14ac:dyDescent="0.25">
      <c r="A94" s="34">
        <f t="shared" si="1"/>
        <v>91</v>
      </c>
      <c r="B94" s="39" t="s">
        <v>724</v>
      </c>
      <c r="C94" s="39">
        <v>801.49</v>
      </c>
      <c r="D94" s="29" t="s">
        <v>716</v>
      </c>
      <c r="E94" s="29" t="s">
        <v>722</v>
      </c>
    </row>
    <row r="95" spans="1:5" x14ac:dyDescent="0.25">
      <c r="A95" s="34">
        <f t="shared" si="1"/>
        <v>92</v>
      </c>
      <c r="B95" s="39" t="s">
        <v>724</v>
      </c>
      <c r="C95" s="39">
        <v>572.12</v>
      </c>
      <c r="D95" s="29" t="s">
        <v>716</v>
      </c>
      <c r="E95" s="29" t="s">
        <v>722</v>
      </c>
    </row>
    <row r="96" spans="1:5" x14ac:dyDescent="0.25">
      <c r="A96" s="34">
        <f t="shared" si="1"/>
        <v>93</v>
      </c>
      <c r="B96" s="39" t="s">
        <v>724</v>
      </c>
      <c r="C96" s="39">
        <v>324.52</v>
      </c>
      <c r="D96" s="29" t="s">
        <v>716</v>
      </c>
      <c r="E96" s="29" t="s">
        <v>722</v>
      </c>
    </row>
    <row r="97" spans="1:5" x14ac:dyDescent="0.25">
      <c r="A97" s="34">
        <f t="shared" si="1"/>
        <v>94</v>
      </c>
      <c r="B97" s="39" t="s">
        <v>724</v>
      </c>
      <c r="C97" s="39">
        <v>409.87</v>
      </c>
      <c r="D97" s="29" t="s">
        <v>716</v>
      </c>
      <c r="E97" s="29" t="s">
        <v>722</v>
      </c>
    </row>
    <row r="98" spans="1:5" x14ac:dyDescent="0.25">
      <c r="A98" s="34">
        <f t="shared" si="1"/>
        <v>95</v>
      </c>
      <c r="B98" s="39" t="s">
        <v>724</v>
      </c>
      <c r="C98" s="39">
        <v>1239.3800000000001</v>
      </c>
      <c r="D98" s="29" t="s">
        <v>716</v>
      </c>
      <c r="E98" s="29" t="s">
        <v>722</v>
      </c>
    </row>
    <row r="99" spans="1:5" x14ac:dyDescent="0.25">
      <c r="A99" s="34">
        <f t="shared" si="1"/>
        <v>96</v>
      </c>
      <c r="B99" s="39" t="s">
        <v>724</v>
      </c>
      <c r="C99" s="39">
        <v>1029.56</v>
      </c>
      <c r="D99" s="29" t="s">
        <v>716</v>
      </c>
      <c r="E99" s="29" t="s">
        <v>722</v>
      </c>
    </row>
    <row r="100" spans="1:5" x14ac:dyDescent="0.25">
      <c r="A100" s="34">
        <f t="shared" si="1"/>
        <v>97</v>
      </c>
      <c r="B100" s="39" t="s">
        <v>724</v>
      </c>
      <c r="C100" s="39">
        <v>324.52</v>
      </c>
      <c r="D100" s="29" t="s">
        <v>716</v>
      </c>
      <c r="E100" s="29" t="s">
        <v>722</v>
      </c>
    </row>
    <row r="101" spans="1:5" x14ac:dyDescent="0.25">
      <c r="A101" s="34">
        <f t="shared" si="1"/>
        <v>98</v>
      </c>
      <c r="B101" s="39" t="s">
        <v>724</v>
      </c>
      <c r="C101" s="39">
        <v>409.87</v>
      </c>
      <c r="D101" s="29" t="s">
        <v>716</v>
      </c>
      <c r="E101" s="29" t="s">
        <v>722</v>
      </c>
    </row>
    <row r="102" spans="1:5" x14ac:dyDescent="0.25">
      <c r="A102" s="34">
        <f t="shared" si="1"/>
        <v>99</v>
      </c>
      <c r="B102" s="39" t="s">
        <v>724</v>
      </c>
      <c r="C102" s="39">
        <v>572.12</v>
      </c>
      <c r="D102" s="29" t="s">
        <v>716</v>
      </c>
      <c r="E102" s="29" t="s">
        <v>722</v>
      </c>
    </row>
    <row r="103" spans="1:5" x14ac:dyDescent="0.25">
      <c r="A103" s="34">
        <f t="shared" si="1"/>
        <v>100</v>
      </c>
      <c r="B103" s="39" t="s">
        <v>724</v>
      </c>
      <c r="C103" s="39">
        <v>324.52</v>
      </c>
      <c r="D103" s="29" t="s">
        <v>716</v>
      </c>
      <c r="E103" s="29" t="s">
        <v>722</v>
      </c>
    </row>
    <row r="104" spans="1:5" x14ac:dyDescent="0.25">
      <c r="A104" s="34">
        <f t="shared" si="1"/>
        <v>101</v>
      </c>
      <c r="B104" s="39" t="s">
        <v>724</v>
      </c>
      <c r="C104" s="39">
        <v>1239.3800000000001</v>
      </c>
      <c r="D104" s="29" t="s">
        <v>716</v>
      </c>
      <c r="E104" s="29" t="s">
        <v>722</v>
      </c>
    </row>
    <row r="105" spans="1:5" x14ac:dyDescent="0.25">
      <c r="A105" s="34">
        <f t="shared" si="1"/>
        <v>102</v>
      </c>
      <c r="B105" s="39" t="s">
        <v>724</v>
      </c>
      <c r="C105" s="39">
        <v>1029.56</v>
      </c>
      <c r="D105" s="29" t="s">
        <v>716</v>
      </c>
      <c r="E105" s="29" t="s">
        <v>722</v>
      </c>
    </row>
    <row r="106" spans="1:5" x14ac:dyDescent="0.25">
      <c r="A106" s="34">
        <f t="shared" si="1"/>
        <v>103</v>
      </c>
      <c r="B106" s="39" t="s">
        <v>724</v>
      </c>
      <c r="C106" s="39">
        <v>801.49</v>
      </c>
      <c r="D106" s="29" t="s">
        <v>716</v>
      </c>
      <c r="E106" s="29" t="s">
        <v>722</v>
      </c>
    </row>
    <row r="107" spans="1:5" x14ac:dyDescent="0.25">
      <c r="A107" s="34">
        <f t="shared" si="1"/>
        <v>104</v>
      </c>
      <c r="B107" s="39" t="s">
        <v>724</v>
      </c>
      <c r="C107" s="39">
        <v>324.52</v>
      </c>
      <c r="D107" s="29" t="s">
        <v>716</v>
      </c>
      <c r="E107" s="29" t="s">
        <v>722</v>
      </c>
    </row>
    <row r="108" spans="1:5" x14ac:dyDescent="0.25">
      <c r="A108" s="34">
        <f t="shared" si="1"/>
        <v>105</v>
      </c>
      <c r="B108" s="39" t="s">
        <v>724</v>
      </c>
      <c r="C108" s="39">
        <v>324.52</v>
      </c>
      <c r="D108" s="29" t="s">
        <v>716</v>
      </c>
      <c r="E108" s="29" t="s">
        <v>722</v>
      </c>
    </row>
    <row r="109" spans="1:5" x14ac:dyDescent="0.25">
      <c r="A109" s="34">
        <f t="shared" si="1"/>
        <v>106</v>
      </c>
      <c r="B109" s="39" t="s">
        <v>724</v>
      </c>
      <c r="C109" s="39">
        <v>801.49</v>
      </c>
      <c r="D109" s="29" t="s">
        <v>716</v>
      </c>
      <c r="E109" s="29" t="s">
        <v>722</v>
      </c>
    </row>
    <row r="110" spans="1:5" x14ac:dyDescent="0.25">
      <c r="A110" s="34">
        <f t="shared" si="1"/>
        <v>107</v>
      </c>
      <c r="B110" s="39" t="s">
        <v>724</v>
      </c>
      <c r="C110" s="39">
        <v>0</v>
      </c>
      <c r="D110" s="29" t="s">
        <v>716</v>
      </c>
      <c r="E110" s="29" t="s">
        <v>722</v>
      </c>
    </row>
    <row r="111" spans="1:5" x14ac:dyDescent="0.25">
      <c r="A111" s="34">
        <f t="shared" si="1"/>
        <v>108</v>
      </c>
      <c r="B111" s="39" t="s">
        <v>724</v>
      </c>
      <c r="C111" s="39">
        <v>801.49</v>
      </c>
      <c r="D111" s="29" t="s">
        <v>716</v>
      </c>
      <c r="E111" s="29" t="s">
        <v>722</v>
      </c>
    </row>
    <row r="112" spans="1:5" x14ac:dyDescent="0.25">
      <c r="A112" s="34">
        <f t="shared" si="1"/>
        <v>109</v>
      </c>
      <c r="B112" s="39" t="s">
        <v>724</v>
      </c>
      <c r="C112" s="39">
        <v>0</v>
      </c>
      <c r="D112" s="29" t="s">
        <v>716</v>
      </c>
      <c r="E112" s="29" t="s">
        <v>722</v>
      </c>
    </row>
    <row r="113" spans="1:5" x14ac:dyDescent="0.25">
      <c r="A113" s="34">
        <f t="shared" si="1"/>
        <v>110</v>
      </c>
      <c r="B113" s="39" t="s">
        <v>724</v>
      </c>
      <c r="C113" s="39">
        <v>409.87</v>
      </c>
      <c r="D113" s="29" t="s">
        <v>716</v>
      </c>
      <c r="E113" s="29" t="s">
        <v>722</v>
      </c>
    </row>
    <row r="114" spans="1:5" x14ac:dyDescent="0.25">
      <c r="A114" s="34">
        <f t="shared" si="1"/>
        <v>111</v>
      </c>
      <c r="B114" s="39" t="s">
        <v>724</v>
      </c>
      <c r="C114" s="39">
        <v>324.52</v>
      </c>
      <c r="D114" s="29" t="s">
        <v>716</v>
      </c>
      <c r="E114" s="29" t="s">
        <v>722</v>
      </c>
    </row>
    <row r="115" spans="1:5" x14ac:dyDescent="0.25">
      <c r="A115" s="34">
        <f t="shared" si="1"/>
        <v>112</v>
      </c>
      <c r="B115" s="39" t="s">
        <v>724</v>
      </c>
      <c r="C115" s="39">
        <v>409.87</v>
      </c>
      <c r="D115" s="29" t="s">
        <v>716</v>
      </c>
      <c r="E115" s="29" t="s">
        <v>722</v>
      </c>
    </row>
    <row r="116" spans="1:5" x14ac:dyDescent="0.25">
      <c r="A116" s="34">
        <f t="shared" si="1"/>
        <v>113</v>
      </c>
      <c r="B116" s="39" t="s">
        <v>724</v>
      </c>
      <c r="C116" s="39">
        <v>409.87</v>
      </c>
      <c r="D116" s="29" t="s">
        <v>716</v>
      </c>
      <c r="E116" s="29" t="s">
        <v>722</v>
      </c>
    </row>
    <row r="117" spans="1:5" x14ac:dyDescent="0.25">
      <c r="A117" s="34">
        <f t="shared" si="1"/>
        <v>114</v>
      </c>
      <c r="B117" s="39" t="s">
        <v>724</v>
      </c>
      <c r="C117" s="39">
        <v>409.87</v>
      </c>
      <c r="D117" s="29" t="s">
        <v>716</v>
      </c>
      <c r="E117" s="29" t="s">
        <v>722</v>
      </c>
    </row>
    <row r="118" spans="1:5" x14ac:dyDescent="0.25">
      <c r="A118" s="34">
        <f t="shared" si="1"/>
        <v>115</v>
      </c>
      <c r="B118" s="39" t="s">
        <v>724</v>
      </c>
      <c r="C118" s="39">
        <v>572.12</v>
      </c>
      <c r="D118" s="29" t="s">
        <v>716</v>
      </c>
      <c r="E118" s="29" t="s">
        <v>722</v>
      </c>
    </row>
    <row r="119" spans="1:5" x14ac:dyDescent="0.25">
      <c r="A119" s="34">
        <f t="shared" si="1"/>
        <v>116</v>
      </c>
      <c r="B119" s="39" t="s">
        <v>724</v>
      </c>
      <c r="C119" s="39">
        <v>0</v>
      </c>
      <c r="D119" s="29" t="s">
        <v>716</v>
      </c>
      <c r="E119" s="29" t="s">
        <v>722</v>
      </c>
    </row>
    <row r="120" spans="1:5" x14ac:dyDescent="0.25">
      <c r="A120" s="34">
        <f t="shared" si="1"/>
        <v>117</v>
      </c>
      <c r="B120" s="39" t="s">
        <v>724</v>
      </c>
      <c r="C120" s="39">
        <v>409.87</v>
      </c>
      <c r="D120" s="29" t="s">
        <v>716</v>
      </c>
      <c r="E120" s="29" t="s">
        <v>722</v>
      </c>
    </row>
    <row r="121" spans="1:5" x14ac:dyDescent="0.25">
      <c r="A121" s="34">
        <f t="shared" si="1"/>
        <v>118</v>
      </c>
      <c r="B121" s="39" t="s">
        <v>724</v>
      </c>
      <c r="C121" s="39">
        <v>1029.56</v>
      </c>
      <c r="D121" s="29" t="s">
        <v>716</v>
      </c>
      <c r="E121" s="29" t="s">
        <v>722</v>
      </c>
    </row>
    <row r="122" spans="1:5" x14ac:dyDescent="0.25">
      <c r="A122" s="34">
        <f t="shared" si="1"/>
        <v>119</v>
      </c>
      <c r="B122" s="39" t="s">
        <v>724</v>
      </c>
      <c r="C122" s="39">
        <v>409.87</v>
      </c>
      <c r="D122" s="29" t="s">
        <v>716</v>
      </c>
      <c r="E122" s="29" t="s">
        <v>722</v>
      </c>
    </row>
    <row r="123" spans="1:5" x14ac:dyDescent="0.25">
      <c r="A123" s="34">
        <f t="shared" si="1"/>
        <v>120</v>
      </c>
      <c r="B123" s="39" t="s">
        <v>724</v>
      </c>
      <c r="C123" s="39">
        <v>409.87</v>
      </c>
      <c r="D123" s="29" t="s">
        <v>716</v>
      </c>
      <c r="E123" s="29" t="s">
        <v>722</v>
      </c>
    </row>
    <row r="124" spans="1:5" x14ac:dyDescent="0.25">
      <c r="A124" s="34">
        <f t="shared" si="1"/>
        <v>121</v>
      </c>
      <c r="B124" s="39" t="s">
        <v>724</v>
      </c>
      <c r="C124" s="39">
        <v>0</v>
      </c>
      <c r="D124" s="29" t="s">
        <v>716</v>
      </c>
      <c r="E124" s="29" t="s">
        <v>722</v>
      </c>
    </row>
    <row r="125" spans="1:5" x14ac:dyDescent="0.25">
      <c r="A125" s="34">
        <f t="shared" si="1"/>
        <v>122</v>
      </c>
      <c r="B125" s="39" t="s">
        <v>724</v>
      </c>
      <c r="C125" s="39">
        <v>409.87</v>
      </c>
      <c r="D125" s="29" t="s">
        <v>716</v>
      </c>
      <c r="E125" s="29" t="s">
        <v>722</v>
      </c>
    </row>
    <row r="126" spans="1:5" x14ac:dyDescent="0.25">
      <c r="A126" s="34">
        <f t="shared" si="1"/>
        <v>123</v>
      </c>
      <c r="B126" s="39" t="s">
        <v>724</v>
      </c>
      <c r="C126" s="39">
        <v>324.52</v>
      </c>
      <c r="D126" s="29" t="s">
        <v>716</v>
      </c>
      <c r="E126" s="29" t="s">
        <v>722</v>
      </c>
    </row>
    <row r="127" spans="1:5" x14ac:dyDescent="0.25">
      <c r="A127" s="34">
        <f t="shared" si="1"/>
        <v>124</v>
      </c>
      <c r="B127" s="39" t="s">
        <v>724</v>
      </c>
      <c r="C127" s="39">
        <v>409.87</v>
      </c>
      <c r="D127" s="29" t="s">
        <v>716</v>
      </c>
      <c r="E127" s="29" t="s">
        <v>722</v>
      </c>
    </row>
    <row r="128" spans="1:5" x14ac:dyDescent="0.25">
      <c r="A128" s="34">
        <f t="shared" si="1"/>
        <v>125</v>
      </c>
      <c r="B128" s="39" t="s">
        <v>724</v>
      </c>
      <c r="C128" s="39">
        <v>409.87</v>
      </c>
      <c r="D128" s="29" t="s">
        <v>716</v>
      </c>
      <c r="E128" s="29" t="s">
        <v>722</v>
      </c>
    </row>
    <row r="129" spans="1:5" x14ac:dyDescent="0.25">
      <c r="A129" s="34">
        <f t="shared" si="1"/>
        <v>126</v>
      </c>
      <c r="B129" s="39" t="s">
        <v>724</v>
      </c>
      <c r="C129" s="39">
        <v>0</v>
      </c>
      <c r="D129" s="29" t="s">
        <v>716</v>
      </c>
      <c r="E129" s="29" t="s">
        <v>722</v>
      </c>
    </row>
    <row r="130" spans="1:5" x14ac:dyDescent="0.25">
      <c r="A130" s="34">
        <f t="shared" si="1"/>
        <v>127</v>
      </c>
      <c r="B130" s="39" t="s">
        <v>724</v>
      </c>
      <c r="C130" s="39">
        <v>409.87</v>
      </c>
      <c r="D130" s="29" t="s">
        <v>716</v>
      </c>
      <c r="E130" s="29" t="s">
        <v>722</v>
      </c>
    </row>
    <row r="131" spans="1:5" x14ac:dyDescent="0.25">
      <c r="A131" s="34">
        <f t="shared" si="1"/>
        <v>128</v>
      </c>
      <c r="B131" s="39" t="s">
        <v>724</v>
      </c>
      <c r="C131" s="39">
        <v>0</v>
      </c>
      <c r="D131" s="29" t="s">
        <v>716</v>
      </c>
      <c r="E131" s="29" t="s">
        <v>722</v>
      </c>
    </row>
    <row r="132" spans="1:5" x14ac:dyDescent="0.25">
      <c r="A132" s="34">
        <f t="shared" si="1"/>
        <v>129</v>
      </c>
      <c r="B132" s="39" t="s">
        <v>724</v>
      </c>
      <c r="C132" s="39">
        <v>409.87</v>
      </c>
      <c r="D132" s="29" t="s">
        <v>716</v>
      </c>
      <c r="E132" s="29" t="s">
        <v>722</v>
      </c>
    </row>
    <row r="133" spans="1:5" x14ac:dyDescent="0.25">
      <c r="A133" s="34">
        <f t="shared" ref="A133:A168" si="2">1+A132</f>
        <v>130</v>
      </c>
      <c r="B133" s="39" t="s">
        <v>724</v>
      </c>
      <c r="C133" s="39">
        <v>409.87</v>
      </c>
      <c r="D133" s="29" t="s">
        <v>716</v>
      </c>
      <c r="E133" s="29" t="s">
        <v>722</v>
      </c>
    </row>
    <row r="134" spans="1:5" x14ac:dyDescent="0.25">
      <c r="A134" s="34">
        <f t="shared" si="2"/>
        <v>131</v>
      </c>
      <c r="B134" s="39" t="s">
        <v>724</v>
      </c>
      <c r="C134" s="39">
        <v>801.49</v>
      </c>
      <c r="D134" s="29" t="s">
        <v>716</v>
      </c>
      <c r="E134" s="29" t="s">
        <v>722</v>
      </c>
    </row>
    <row r="135" spans="1:5" x14ac:dyDescent="0.25">
      <c r="A135" s="34">
        <f t="shared" si="2"/>
        <v>132</v>
      </c>
      <c r="B135" s="39" t="s">
        <v>724</v>
      </c>
      <c r="C135" s="39">
        <v>801.49</v>
      </c>
      <c r="D135" s="29" t="s">
        <v>716</v>
      </c>
      <c r="E135" s="29" t="s">
        <v>722</v>
      </c>
    </row>
    <row r="136" spans="1:5" x14ac:dyDescent="0.25">
      <c r="A136" s="34">
        <f t="shared" si="2"/>
        <v>133</v>
      </c>
      <c r="B136" s="39" t="s">
        <v>724</v>
      </c>
      <c r="C136" s="39">
        <v>409.87</v>
      </c>
      <c r="D136" s="29" t="s">
        <v>716</v>
      </c>
      <c r="E136" s="29" t="s">
        <v>722</v>
      </c>
    </row>
    <row r="137" spans="1:5" x14ac:dyDescent="0.25">
      <c r="A137" s="34">
        <f t="shared" si="2"/>
        <v>134</v>
      </c>
      <c r="B137" s="39" t="s">
        <v>724</v>
      </c>
      <c r="C137" s="39">
        <v>0</v>
      </c>
      <c r="D137" s="29" t="s">
        <v>716</v>
      </c>
      <c r="E137" s="29" t="s">
        <v>722</v>
      </c>
    </row>
    <row r="138" spans="1:5" x14ac:dyDescent="0.25">
      <c r="A138" s="34">
        <f t="shared" si="2"/>
        <v>135</v>
      </c>
      <c r="B138" s="39" t="s">
        <v>724</v>
      </c>
      <c r="C138" s="39">
        <v>409.87</v>
      </c>
      <c r="D138" s="29" t="s">
        <v>716</v>
      </c>
      <c r="E138" s="29" t="s">
        <v>722</v>
      </c>
    </row>
    <row r="139" spans="1:5" x14ac:dyDescent="0.25">
      <c r="A139" s="34">
        <f t="shared" si="2"/>
        <v>136</v>
      </c>
      <c r="B139" s="39" t="s">
        <v>724</v>
      </c>
      <c r="C139" s="39">
        <v>409.87</v>
      </c>
      <c r="D139" s="29" t="s">
        <v>716</v>
      </c>
      <c r="E139" s="29" t="s">
        <v>722</v>
      </c>
    </row>
    <row r="140" spans="1:5" x14ac:dyDescent="0.25">
      <c r="A140" s="34">
        <f t="shared" si="2"/>
        <v>137</v>
      </c>
      <c r="B140" s="39" t="s">
        <v>724</v>
      </c>
      <c r="C140" s="39">
        <v>0</v>
      </c>
      <c r="D140" s="29" t="s">
        <v>716</v>
      </c>
      <c r="E140" s="29" t="s">
        <v>722</v>
      </c>
    </row>
    <row r="141" spans="1:5" x14ac:dyDescent="0.25">
      <c r="A141" s="34">
        <f t="shared" si="2"/>
        <v>138</v>
      </c>
      <c r="B141" s="39" t="s">
        <v>724</v>
      </c>
      <c r="C141" s="39">
        <v>324.52</v>
      </c>
      <c r="D141" s="29" t="s">
        <v>716</v>
      </c>
      <c r="E141" s="29" t="s">
        <v>722</v>
      </c>
    </row>
    <row r="142" spans="1:5" x14ac:dyDescent="0.25">
      <c r="A142" s="34">
        <f t="shared" si="2"/>
        <v>139</v>
      </c>
      <c r="B142" s="39" t="s">
        <v>724</v>
      </c>
      <c r="C142" s="39">
        <v>1029.56</v>
      </c>
      <c r="D142" s="29" t="s">
        <v>716</v>
      </c>
      <c r="E142" s="29" t="s">
        <v>722</v>
      </c>
    </row>
    <row r="143" spans="1:5" x14ac:dyDescent="0.25">
      <c r="A143" s="34">
        <f t="shared" si="2"/>
        <v>140</v>
      </c>
      <c r="B143" s="39" t="s">
        <v>724</v>
      </c>
      <c r="C143" s="39">
        <v>572.12</v>
      </c>
      <c r="D143" s="29" t="s">
        <v>716</v>
      </c>
      <c r="E143" s="29" t="s">
        <v>722</v>
      </c>
    </row>
    <row r="144" spans="1:5" x14ac:dyDescent="0.25">
      <c r="A144" s="34">
        <f t="shared" si="2"/>
        <v>141</v>
      </c>
      <c r="B144" s="39" t="s">
        <v>724</v>
      </c>
      <c r="C144" s="39">
        <v>572.12</v>
      </c>
      <c r="D144" s="29" t="s">
        <v>716</v>
      </c>
      <c r="E144" s="29" t="s">
        <v>722</v>
      </c>
    </row>
    <row r="145" spans="1:5" x14ac:dyDescent="0.25">
      <c r="A145" s="34">
        <f t="shared" si="2"/>
        <v>142</v>
      </c>
      <c r="B145" s="39" t="s">
        <v>724</v>
      </c>
      <c r="C145" s="39">
        <v>1029.56</v>
      </c>
      <c r="D145" s="29" t="s">
        <v>716</v>
      </c>
      <c r="E145" s="29" t="s">
        <v>722</v>
      </c>
    </row>
    <row r="146" spans="1:5" x14ac:dyDescent="0.25">
      <c r="A146" s="34">
        <f t="shared" si="2"/>
        <v>143</v>
      </c>
      <c r="B146" s="39" t="s">
        <v>724</v>
      </c>
      <c r="C146" s="39">
        <v>572.12</v>
      </c>
      <c r="D146" s="29" t="s">
        <v>716</v>
      </c>
      <c r="E146" s="29" t="s">
        <v>722</v>
      </c>
    </row>
    <row r="147" spans="1:5" x14ac:dyDescent="0.25">
      <c r="A147" s="34">
        <f t="shared" si="2"/>
        <v>144</v>
      </c>
      <c r="B147" s="39" t="s">
        <v>724</v>
      </c>
      <c r="C147" s="39">
        <v>801.49</v>
      </c>
      <c r="D147" s="29" t="s">
        <v>716</v>
      </c>
      <c r="E147" s="29" t="s">
        <v>722</v>
      </c>
    </row>
    <row r="148" spans="1:5" x14ac:dyDescent="0.25">
      <c r="A148" s="34">
        <f t="shared" si="2"/>
        <v>145</v>
      </c>
      <c r="B148" s="39" t="s">
        <v>724</v>
      </c>
      <c r="C148" s="39">
        <v>801.49</v>
      </c>
      <c r="D148" s="29" t="s">
        <v>716</v>
      </c>
      <c r="E148" s="29" t="s">
        <v>722</v>
      </c>
    </row>
    <row r="149" spans="1:5" x14ac:dyDescent="0.25">
      <c r="A149" s="34">
        <f t="shared" si="2"/>
        <v>146</v>
      </c>
      <c r="B149" s="39" t="s">
        <v>724</v>
      </c>
      <c r="C149" s="39">
        <v>1029.56</v>
      </c>
      <c r="D149" s="29" t="s">
        <v>716</v>
      </c>
      <c r="E149" s="29" t="s">
        <v>722</v>
      </c>
    </row>
    <row r="150" spans="1:5" x14ac:dyDescent="0.25">
      <c r="A150" s="34">
        <f t="shared" si="2"/>
        <v>147</v>
      </c>
      <c r="B150" s="39" t="s">
        <v>724</v>
      </c>
      <c r="C150" s="39">
        <v>0</v>
      </c>
      <c r="D150" s="29" t="s">
        <v>716</v>
      </c>
      <c r="E150" s="29" t="s">
        <v>722</v>
      </c>
    </row>
    <row r="151" spans="1:5" x14ac:dyDescent="0.25">
      <c r="A151" s="34">
        <f t="shared" si="2"/>
        <v>148</v>
      </c>
      <c r="B151" s="39" t="s">
        <v>724</v>
      </c>
      <c r="C151" s="39">
        <v>0</v>
      </c>
      <c r="D151" s="29" t="s">
        <v>716</v>
      </c>
      <c r="E151" s="29" t="s">
        <v>722</v>
      </c>
    </row>
    <row r="152" spans="1:5" x14ac:dyDescent="0.25">
      <c r="A152" s="34">
        <f t="shared" si="2"/>
        <v>149</v>
      </c>
      <c r="B152" s="39" t="s">
        <v>724</v>
      </c>
      <c r="C152" s="39">
        <v>0</v>
      </c>
      <c r="D152" s="29" t="s">
        <v>716</v>
      </c>
      <c r="E152" s="29" t="s">
        <v>722</v>
      </c>
    </row>
    <row r="153" spans="1:5" x14ac:dyDescent="0.25">
      <c r="A153" s="34">
        <f t="shared" si="2"/>
        <v>150</v>
      </c>
      <c r="B153" s="39" t="s">
        <v>724</v>
      </c>
      <c r="C153" s="39">
        <v>324.52</v>
      </c>
      <c r="D153" s="29" t="s">
        <v>716</v>
      </c>
      <c r="E153" s="29" t="s">
        <v>722</v>
      </c>
    </row>
    <row r="154" spans="1:5" x14ac:dyDescent="0.25">
      <c r="A154" s="34">
        <f t="shared" si="2"/>
        <v>151</v>
      </c>
      <c r="B154" s="39" t="s">
        <v>724</v>
      </c>
      <c r="C154" s="39">
        <v>1029.56</v>
      </c>
      <c r="D154" s="29" t="s">
        <v>716</v>
      </c>
      <c r="E154" s="29" t="s">
        <v>722</v>
      </c>
    </row>
    <row r="155" spans="1:5" x14ac:dyDescent="0.25">
      <c r="A155" s="34">
        <f t="shared" si="2"/>
        <v>152</v>
      </c>
      <c r="B155" s="39" t="s">
        <v>724</v>
      </c>
      <c r="C155" s="39">
        <v>1029.56</v>
      </c>
      <c r="D155" s="29" t="s">
        <v>716</v>
      </c>
      <c r="E155" s="29" t="s">
        <v>722</v>
      </c>
    </row>
    <row r="156" spans="1:5" x14ac:dyDescent="0.25">
      <c r="A156" s="34">
        <f t="shared" si="2"/>
        <v>153</v>
      </c>
      <c r="B156" s="39" t="s">
        <v>724</v>
      </c>
      <c r="C156" s="39">
        <v>0</v>
      </c>
      <c r="D156" s="29" t="s">
        <v>716</v>
      </c>
      <c r="E156" s="29" t="s">
        <v>722</v>
      </c>
    </row>
    <row r="157" spans="1:5" x14ac:dyDescent="0.25">
      <c r="A157" s="34">
        <f t="shared" si="2"/>
        <v>154</v>
      </c>
      <c r="B157" s="39" t="s">
        <v>724</v>
      </c>
      <c r="C157" s="39">
        <v>324.52</v>
      </c>
      <c r="D157" s="29" t="s">
        <v>716</v>
      </c>
      <c r="E157" s="29" t="s">
        <v>722</v>
      </c>
    </row>
    <row r="158" spans="1:5" x14ac:dyDescent="0.25">
      <c r="A158" s="34">
        <f t="shared" si="2"/>
        <v>155</v>
      </c>
      <c r="B158" s="39" t="s">
        <v>724</v>
      </c>
      <c r="C158" s="39">
        <v>801.49</v>
      </c>
      <c r="D158" s="29" t="s">
        <v>716</v>
      </c>
      <c r="E158" s="29" t="s">
        <v>722</v>
      </c>
    </row>
    <row r="159" spans="1:5" x14ac:dyDescent="0.25">
      <c r="A159" s="34">
        <f t="shared" si="2"/>
        <v>156</v>
      </c>
      <c r="B159" s="39" t="s">
        <v>724</v>
      </c>
      <c r="C159" s="39">
        <v>801.49</v>
      </c>
      <c r="D159" s="29" t="s">
        <v>716</v>
      </c>
      <c r="E159" s="29" t="s">
        <v>722</v>
      </c>
    </row>
    <row r="160" spans="1:5" x14ac:dyDescent="0.25">
      <c r="A160" s="34">
        <f t="shared" si="2"/>
        <v>157</v>
      </c>
      <c r="B160" s="39" t="s">
        <v>724</v>
      </c>
      <c r="C160" s="39">
        <v>0</v>
      </c>
      <c r="D160" s="29" t="s">
        <v>716</v>
      </c>
      <c r="E160" s="29" t="s">
        <v>722</v>
      </c>
    </row>
    <row r="161" spans="1:5" x14ac:dyDescent="0.25">
      <c r="A161" s="34">
        <f t="shared" si="2"/>
        <v>158</v>
      </c>
      <c r="B161" s="39" t="s">
        <v>724</v>
      </c>
      <c r="C161" s="39">
        <v>801.49</v>
      </c>
      <c r="D161" s="29" t="s">
        <v>716</v>
      </c>
      <c r="E161" s="29" t="s">
        <v>722</v>
      </c>
    </row>
    <row r="162" spans="1:5" x14ac:dyDescent="0.25">
      <c r="A162" s="34">
        <f t="shared" si="2"/>
        <v>159</v>
      </c>
      <c r="B162" s="39" t="s">
        <v>724</v>
      </c>
      <c r="C162" s="39">
        <v>409.87</v>
      </c>
      <c r="D162" s="29" t="s">
        <v>716</v>
      </c>
      <c r="E162" s="29" t="s">
        <v>722</v>
      </c>
    </row>
    <row r="163" spans="1:5" x14ac:dyDescent="0.25">
      <c r="A163" s="34">
        <f t="shared" si="2"/>
        <v>160</v>
      </c>
      <c r="B163" s="39" t="s">
        <v>724</v>
      </c>
      <c r="C163" s="39">
        <v>0</v>
      </c>
      <c r="D163" s="29" t="s">
        <v>716</v>
      </c>
      <c r="E163" s="29" t="s">
        <v>722</v>
      </c>
    </row>
    <row r="164" spans="1:5" x14ac:dyDescent="0.25">
      <c r="A164" s="34">
        <f t="shared" si="2"/>
        <v>161</v>
      </c>
      <c r="B164" s="39" t="s">
        <v>724</v>
      </c>
      <c r="C164" s="39">
        <v>801.49</v>
      </c>
      <c r="D164" s="29" t="s">
        <v>716</v>
      </c>
      <c r="E164" s="29" t="s">
        <v>722</v>
      </c>
    </row>
    <row r="165" spans="1:5" x14ac:dyDescent="0.25">
      <c r="A165" s="34">
        <f t="shared" si="2"/>
        <v>162</v>
      </c>
      <c r="B165" s="39" t="s">
        <v>724</v>
      </c>
      <c r="C165" s="39">
        <v>1029.56</v>
      </c>
      <c r="D165" s="29" t="s">
        <v>716</v>
      </c>
      <c r="E165" s="29" t="s">
        <v>722</v>
      </c>
    </row>
    <row r="166" spans="1:5" x14ac:dyDescent="0.25">
      <c r="A166" s="34">
        <f t="shared" si="2"/>
        <v>163</v>
      </c>
      <c r="B166" s="39" t="s">
        <v>724</v>
      </c>
      <c r="C166" s="39">
        <v>409.87</v>
      </c>
      <c r="D166" s="29" t="s">
        <v>716</v>
      </c>
      <c r="E166" s="29" t="s">
        <v>722</v>
      </c>
    </row>
    <row r="167" spans="1:5" x14ac:dyDescent="0.25">
      <c r="A167" s="34">
        <f t="shared" si="2"/>
        <v>164</v>
      </c>
      <c r="B167" s="39" t="s">
        <v>724</v>
      </c>
      <c r="C167" s="39">
        <v>572.12</v>
      </c>
      <c r="D167" s="29" t="s">
        <v>716</v>
      </c>
      <c r="E167" s="29" t="s">
        <v>722</v>
      </c>
    </row>
    <row r="168" spans="1:5" x14ac:dyDescent="0.25">
      <c r="A168" s="34">
        <f t="shared" si="2"/>
        <v>165</v>
      </c>
      <c r="B168" s="39" t="s">
        <v>724</v>
      </c>
      <c r="C168" s="39">
        <v>572.12</v>
      </c>
      <c r="D168" s="29" t="s">
        <v>716</v>
      </c>
      <c r="E168" s="29" t="s">
        <v>722</v>
      </c>
    </row>
    <row r="169" spans="1:5" x14ac:dyDescent="0.25">
      <c r="A169" s="29">
        <v>166</v>
      </c>
      <c r="B169" s="29" t="s">
        <v>724</v>
      </c>
      <c r="C169" s="29">
        <v>801.49</v>
      </c>
      <c r="D169" s="29" t="s">
        <v>716</v>
      </c>
      <c r="E169" s="29" t="s">
        <v>722</v>
      </c>
    </row>
    <row r="170" spans="1:5" x14ac:dyDescent="0.25">
      <c r="A170" s="29">
        <v>167</v>
      </c>
      <c r="B170" s="39" t="s">
        <v>724</v>
      </c>
      <c r="C170" s="29">
        <v>324.52</v>
      </c>
      <c r="D170" s="29" t="s">
        <v>716</v>
      </c>
      <c r="E170" s="29" t="s">
        <v>722</v>
      </c>
    </row>
    <row r="171" spans="1:5" x14ac:dyDescent="0.25">
      <c r="A171" s="29">
        <v>168</v>
      </c>
      <c r="B171" s="39" t="s">
        <v>724</v>
      </c>
      <c r="C171" s="39">
        <v>801.49</v>
      </c>
      <c r="D171" s="29" t="s">
        <v>716</v>
      </c>
      <c r="E171" s="29" t="s">
        <v>722</v>
      </c>
    </row>
    <row r="172" spans="1:5" x14ac:dyDescent="0.25">
      <c r="A172" s="29">
        <v>169</v>
      </c>
      <c r="B172" s="29" t="s">
        <v>724</v>
      </c>
      <c r="C172" s="39">
        <v>572.12</v>
      </c>
      <c r="D172" s="29" t="s">
        <v>716</v>
      </c>
      <c r="E172" s="29" t="s">
        <v>722</v>
      </c>
    </row>
    <row r="173" spans="1:5" x14ac:dyDescent="0.25">
      <c r="A173" s="29">
        <v>170</v>
      </c>
      <c r="B173" s="29" t="s">
        <v>724</v>
      </c>
      <c r="C173" s="39">
        <v>0</v>
      </c>
      <c r="D173" s="29" t="s">
        <v>716</v>
      </c>
      <c r="E173" s="29" t="s">
        <v>722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98</v>
      </c>
      <c r="B3" s="1" t="s">
        <v>208</v>
      </c>
      <c r="C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2" workbookViewId="0">
      <selection activeCell="C35" sqref="C3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8">
        <v>1</v>
      </c>
      <c r="B4" s="28" t="s">
        <v>719</v>
      </c>
      <c r="C4" s="65">
        <f>(15666.56+40.5)*2+55774.4</f>
        <v>87188.52</v>
      </c>
      <c r="D4" s="41">
        <v>64894.74</v>
      </c>
      <c r="E4" s="28" t="s">
        <v>716</v>
      </c>
      <c r="F4" s="29" t="s">
        <v>720</v>
      </c>
    </row>
    <row r="5" spans="1:6" x14ac:dyDescent="0.25">
      <c r="A5" s="28">
        <f>1+A4</f>
        <v>2</v>
      </c>
      <c r="B5" s="28" t="s">
        <v>719</v>
      </c>
      <c r="C5" s="65">
        <f>(6380.66+40.5)*2+12521.57</f>
        <v>25363.89</v>
      </c>
      <c r="D5" s="41">
        <v>21125.040000000001</v>
      </c>
      <c r="E5" s="28" t="s">
        <v>716</v>
      </c>
      <c r="F5" s="29" t="s">
        <v>720</v>
      </c>
    </row>
    <row r="6" spans="1:6" x14ac:dyDescent="0.25">
      <c r="A6" s="28">
        <v>3</v>
      </c>
      <c r="B6" s="28" t="s">
        <v>719</v>
      </c>
      <c r="C6" s="65">
        <f>(6380.66+40.5)*2+12521.57</f>
        <v>25363.89</v>
      </c>
      <c r="D6" s="41">
        <v>21313.600000000002</v>
      </c>
      <c r="E6" s="28" t="s">
        <v>716</v>
      </c>
      <c r="F6" s="29" t="s">
        <v>720</v>
      </c>
    </row>
    <row r="7" spans="1:6" x14ac:dyDescent="0.25">
      <c r="A7" s="28">
        <v>4</v>
      </c>
      <c r="B7" s="28" t="s">
        <v>719</v>
      </c>
      <c r="C7" s="65">
        <f>(5877.19+40.5)*2+11890.36</f>
        <v>23725.739999999998</v>
      </c>
      <c r="D7" s="41">
        <v>19871.329999999998</v>
      </c>
      <c r="E7" s="28" t="s">
        <v>716</v>
      </c>
      <c r="F7" s="29" t="s">
        <v>720</v>
      </c>
    </row>
    <row r="8" spans="1:6" x14ac:dyDescent="0.25">
      <c r="A8" s="28">
        <v>5</v>
      </c>
      <c r="B8" s="28" t="s">
        <v>719</v>
      </c>
      <c r="C8" s="65">
        <f>(5877.19+40.5)*2+11890.36</f>
        <v>23725.739999999998</v>
      </c>
      <c r="D8" s="41">
        <v>19871.329999999998</v>
      </c>
      <c r="E8" s="28" t="s">
        <v>716</v>
      </c>
      <c r="F8" s="29" t="s">
        <v>720</v>
      </c>
    </row>
    <row r="9" spans="1:6" x14ac:dyDescent="0.25">
      <c r="A9" s="28">
        <v>6</v>
      </c>
      <c r="B9" s="28" t="s">
        <v>719</v>
      </c>
      <c r="C9" s="65">
        <f>(5877.19+40.5)*2+11890.36</f>
        <v>23725.739999999998</v>
      </c>
      <c r="D9" s="41">
        <v>19871.329999999998</v>
      </c>
      <c r="E9" s="28" t="s">
        <v>716</v>
      </c>
      <c r="F9" s="29" t="s">
        <v>720</v>
      </c>
    </row>
    <row r="10" spans="1:6" x14ac:dyDescent="0.25">
      <c r="A10" s="28">
        <v>7</v>
      </c>
      <c r="B10" s="28" t="s">
        <v>719</v>
      </c>
      <c r="C10" s="65">
        <f>(6380.66+40.5)*2+12521.57</f>
        <v>25363.89</v>
      </c>
      <c r="D10" s="41">
        <v>21125.040000000001</v>
      </c>
      <c r="E10" s="28" t="s">
        <v>716</v>
      </c>
      <c r="F10" s="29" t="s">
        <v>720</v>
      </c>
    </row>
    <row r="11" spans="1:6" x14ac:dyDescent="0.25">
      <c r="A11" s="28">
        <v>8</v>
      </c>
      <c r="B11" s="28" t="s">
        <v>719</v>
      </c>
      <c r="C11" s="65">
        <f>(5877.19+40.5)*2+11890.36</f>
        <v>23725.739999999998</v>
      </c>
      <c r="D11" s="41">
        <v>19871.329999999998</v>
      </c>
      <c r="E11" s="28" t="s">
        <v>716</v>
      </c>
      <c r="F11" s="29" t="s">
        <v>720</v>
      </c>
    </row>
    <row r="12" spans="1:6" x14ac:dyDescent="0.25">
      <c r="A12" s="28">
        <v>9</v>
      </c>
      <c r="B12" s="28" t="s">
        <v>719</v>
      </c>
      <c r="C12" s="65">
        <f>(5877.19+40.5)*2+11890.36</f>
        <v>23725.739999999998</v>
      </c>
      <c r="D12" s="41">
        <v>19871.329999999998</v>
      </c>
      <c r="E12" s="28" t="s">
        <v>716</v>
      </c>
      <c r="F12" s="29" t="s">
        <v>720</v>
      </c>
    </row>
    <row r="13" spans="1:6" x14ac:dyDescent="0.25">
      <c r="A13" s="28">
        <v>10</v>
      </c>
      <c r="B13" s="28" t="s">
        <v>719</v>
      </c>
      <c r="C13" s="65">
        <f>(5877.19+40.5)*2+11890.36</f>
        <v>23725.739999999998</v>
      </c>
      <c r="D13" s="41">
        <v>19871.329999999998</v>
      </c>
      <c r="E13" s="28" t="s">
        <v>716</v>
      </c>
      <c r="F13" s="29" t="s">
        <v>720</v>
      </c>
    </row>
    <row r="14" spans="1:6" x14ac:dyDescent="0.25">
      <c r="A14" s="28">
        <v>11</v>
      </c>
      <c r="B14" s="28" t="s">
        <v>719</v>
      </c>
      <c r="C14" s="65">
        <f>(5877.19+40.5)*2+11890.36</f>
        <v>23725.739999999998</v>
      </c>
      <c r="D14" s="41">
        <v>19871.329999999998</v>
      </c>
      <c r="E14" s="28" t="s">
        <v>716</v>
      </c>
      <c r="F14" s="29" t="s">
        <v>720</v>
      </c>
    </row>
    <row r="15" spans="1:6" x14ac:dyDescent="0.25">
      <c r="A15" s="28">
        <v>12</v>
      </c>
      <c r="B15" s="28" t="s">
        <v>719</v>
      </c>
      <c r="C15" s="65">
        <f>(6380.66+40.5)*2+12521.57</f>
        <v>25363.89</v>
      </c>
      <c r="D15" s="41">
        <v>21125.040000000001</v>
      </c>
      <c r="E15" s="28" t="s">
        <v>716</v>
      </c>
      <c r="F15" s="29" t="s">
        <v>720</v>
      </c>
    </row>
    <row r="16" spans="1:6" x14ac:dyDescent="0.25">
      <c r="A16" s="28">
        <v>13</v>
      </c>
      <c r="B16" s="28" t="s">
        <v>719</v>
      </c>
      <c r="C16" s="65">
        <f>(5877.19+40.5)*2+11890.36</f>
        <v>23725.739999999998</v>
      </c>
      <c r="D16" s="41">
        <v>19871.329999999998</v>
      </c>
      <c r="E16" s="28" t="s">
        <v>716</v>
      </c>
      <c r="F16" s="29" t="s">
        <v>720</v>
      </c>
    </row>
    <row r="17" spans="1:6" x14ac:dyDescent="0.25">
      <c r="A17" s="28">
        <v>14</v>
      </c>
      <c r="B17" s="28" t="s">
        <v>719</v>
      </c>
      <c r="C17" s="65">
        <f>(5877.19+40.5)*2+11890.36</f>
        <v>23725.739999999998</v>
      </c>
      <c r="D17" s="41">
        <v>19848.649999999998</v>
      </c>
      <c r="E17" s="28" t="s">
        <v>716</v>
      </c>
      <c r="F17" s="29" t="s">
        <v>720</v>
      </c>
    </row>
    <row r="18" spans="1:6" x14ac:dyDescent="0.25">
      <c r="A18" s="28">
        <v>15</v>
      </c>
      <c r="B18" s="28" t="s">
        <v>719</v>
      </c>
      <c r="C18" s="65">
        <f>(6380.66+40.5)*2+12521.57</f>
        <v>25363.89</v>
      </c>
      <c r="D18" s="41">
        <v>21125.040000000001</v>
      </c>
      <c r="E18" s="28" t="s">
        <v>716</v>
      </c>
      <c r="F18" s="29" t="s">
        <v>720</v>
      </c>
    </row>
    <row r="19" spans="1:6" x14ac:dyDescent="0.25">
      <c r="A19" s="28">
        <v>16</v>
      </c>
      <c r="B19" s="28" t="s">
        <v>719</v>
      </c>
      <c r="C19" s="65">
        <f t="shared" ref="C19:C25" si="0">(5877.19+40.5)*2+11890.36</f>
        <v>23725.739999999998</v>
      </c>
      <c r="D19" s="41">
        <v>19814.349999999999</v>
      </c>
      <c r="E19" s="28" t="s">
        <v>716</v>
      </c>
      <c r="F19" s="29" t="s">
        <v>720</v>
      </c>
    </row>
    <row r="20" spans="1:6" x14ac:dyDescent="0.25">
      <c r="A20" s="28">
        <v>17</v>
      </c>
      <c r="B20" s="28" t="s">
        <v>719</v>
      </c>
      <c r="C20" s="65">
        <f t="shared" si="0"/>
        <v>23725.739999999998</v>
      </c>
      <c r="D20" s="41">
        <v>19871.329999999998</v>
      </c>
      <c r="E20" s="28" t="s">
        <v>716</v>
      </c>
      <c r="F20" s="29" t="s">
        <v>720</v>
      </c>
    </row>
    <row r="21" spans="1:6" x14ac:dyDescent="0.25">
      <c r="A21" s="28">
        <v>18</v>
      </c>
      <c r="B21" s="28" t="s">
        <v>719</v>
      </c>
      <c r="C21" s="65">
        <f t="shared" si="0"/>
        <v>23725.739999999998</v>
      </c>
      <c r="D21" s="41">
        <v>19853.37</v>
      </c>
      <c r="E21" s="28" t="s">
        <v>716</v>
      </c>
      <c r="F21" s="29" t="s">
        <v>720</v>
      </c>
    </row>
    <row r="22" spans="1:6" x14ac:dyDescent="0.25">
      <c r="A22" s="28">
        <v>19</v>
      </c>
      <c r="B22" s="28" t="s">
        <v>719</v>
      </c>
      <c r="C22" s="65">
        <f>(6380.66+40.5)*2+12521.57</f>
        <v>25363.89</v>
      </c>
      <c r="D22" s="41">
        <v>21125.040000000001</v>
      </c>
      <c r="E22" s="28" t="s">
        <v>716</v>
      </c>
      <c r="F22" s="29" t="s">
        <v>720</v>
      </c>
    </row>
    <row r="23" spans="1:6" x14ac:dyDescent="0.25">
      <c r="A23" s="28">
        <v>20</v>
      </c>
      <c r="B23" s="28" t="s">
        <v>719</v>
      </c>
      <c r="C23" s="65">
        <f t="shared" si="0"/>
        <v>23725.739999999998</v>
      </c>
      <c r="D23" s="41">
        <v>19871.329999999998</v>
      </c>
      <c r="E23" s="28" t="s">
        <v>716</v>
      </c>
      <c r="F23" s="29" t="s">
        <v>720</v>
      </c>
    </row>
    <row r="24" spans="1:6" x14ac:dyDescent="0.25">
      <c r="A24" s="28">
        <v>21</v>
      </c>
      <c r="B24" s="28" t="s">
        <v>719</v>
      </c>
      <c r="C24" s="65">
        <f t="shared" si="0"/>
        <v>23725.739999999998</v>
      </c>
      <c r="D24" s="41">
        <v>19871.329999999998</v>
      </c>
      <c r="E24" s="28" t="s">
        <v>716</v>
      </c>
      <c r="F24" s="29" t="s">
        <v>720</v>
      </c>
    </row>
    <row r="25" spans="1:6" x14ac:dyDescent="0.25">
      <c r="A25" s="28">
        <v>22</v>
      </c>
      <c r="B25" s="28" t="s">
        <v>719</v>
      </c>
      <c r="C25" s="66">
        <f t="shared" si="0"/>
        <v>23725.739999999998</v>
      </c>
      <c r="D25" s="41">
        <v>19871.329999999998</v>
      </c>
      <c r="E25" s="28" t="s">
        <v>716</v>
      </c>
      <c r="F25" s="29" t="s">
        <v>720</v>
      </c>
    </row>
    <row r="26" spans="1:6" x14ac:dyDescent="0.25">
      <c r="A26" s="28">
        <v>23</v>
      </c>
      <c r="B26" s="28" t="s">
        <v>719</v>
      </c>
      <c r="C26" s="65">
        <f>(8510.79+40.5)*2+22545.22</f>
        <v>39647.800000000003</v>
      </c>
      <c r="D26" s="41">
        <v>31985.52</v>
      </c>
      <c r="E26" s="28" t="s">
        <v>716</v>
      </c>
      <c r="F26" s="29" t="s">
        <v>720</v>
      </c>
    </row>
    <row r="27" spans="1:6" x14ac:dyDescent="0.25">
      <c r="A27" s="28">
        <v>24</v>
      </c>
      <c r="B27" s="28" t="s">
        <v>719</v>
      </c>
      <c r="C27" s="65">
        <f>(5877.19+40.5)*2+11890.36</f>
        <v>23725.739999999998</v>
      </c>
      <c r="D27" s="41">
        <v>19871.329999999998</v>
      </c>
      <c r="E27" s="28" t="s">
        <v>716</v>
      </c>
      <c r="F27" s="29" t="s">
        <v>720</v>
      </c>
    </row>
    <row r="28" spans="1:6" x14ac:dyDescent="0.25">
      <c r="A28" s="28">
        <v>25</v>
      </c>
      <c r="B28" s="28" t="s">
        <v>719</v>
      </c>
      <c r="C28" s="65">
        <f>(5877.19+40.5)*2+11890.36</f>
        <v>23725.739999999998</v>
      </c>
      <c r="D28" s="41">
        <v>19871.329999999998</v>
      </c>
      <c r="E28" s="28" t="s">
        <v>716</v>
      </c>
      <c r="F28" s="29" t="s">
        <v>720</v>
      </c>
    </row>
    <row r="29" spans="1:6" x14ac:dyDescent="0.25">
      <c r="A29" s="28">
        <v>26</v>
      </c>
      <c r="B29" s="28" t="s">
        <v>719</v>
      </c>
      <c r="C29" s="65">
        <f>(5877.19+40.5)*2+11890.36</f>
        <v>23725.739999999998</v>
      </c>
      <c r="D29" s="42">
        <v>19826.97</v>
      </c>
      <c r="E29" s="28" t="s">
        <v>716</v>
      </c>
      <c r="F29" s="29" t="s">
        <v>720</v>
      </c>
    </row>
    <row r="30" spans="1:6" x14ac:dyDescent="0.25">
      <c r="A30" s="28">
        <v>27</v>
      </c>
      <c r="B30" s="28" t="s">
        <v>719</v>
      </c>
      <c r="C30" s="67">
        <f>(4752.83+112.3+180.78+133.5+1966.31)*2</f>
        <v>14291.439999999999</v>
      </c>
      <c r="D30" s="41">
        <v>10855.96</v>
      </c>
      <c r="E30" s="28" t="s">
        <v>716</v>
      </c>
      <c r="F30" s="29" t="s">
        <v>720</v>
      </c>
    </row>
    <row r="31" spans="1:6" x14ac:dyDescent="0.25">
      <c r="A31" s="28">
        <v>28</v>
      </c>
      <c r="B31" s="28" t="s">
        <v>719</v>
      </c>
      <c r="C31" s="65">
        <f>(4323.58+112.3+180.78+121.5+1788.73)*2</f>
        <v>13053.779999999999</v>
      </c>
      <c r="D31" s="41">
        <v>11486.46</v>
      </c>
      <c r="E31" s="28" t="s">
        <v>716</v>
      </c>
      <c r="F31" s="29" t="s">
        <v>720</v>
      </c>
    </row>
    <row r="32" spans="1:6" x14ac:dyDescent="0.25">
      <c r="A32" s="28">
        <v>29</v>
      </c>
      <c r="B32" s="28" t="s">
        <v>719</v>
      </c>
      <c r="C32" s="65">
        <f>(5725.05+112.3+180.78+161+2368.56)*2</f>
        <v>17095.38</v>
      </c>
      <c r="D32" s="41">
        <v>13553.080000000002</v>
      </c>
      <c r="E32" s="28" t="s">
        <v>716</v>
      </c>
      <c r="F32" s="29" t="s">
        <v>720</v>
      </c>
    </row>
    <row r="33" spans="1:6" x14ac:dyDescent="0.25">
      <c r="A33" s="28">
        <v>30</v>
      </c>
      <c r="B33" s="28" t="s">
        <v>719</v>
      </c>
      <c r="C33" s="65">
        <f>(5394.61+112.3+180.78+151.5+2231.77)*2</f>
        <v>16141.919999999998</v>
      </c>
      <c r="D33" s="41">
        <v>12896.219999999998</v>
      </c>
      <c r="E33" s="28" t="s">
        <v>716</v>
      </c>
      <c r="F33" s="29" t="s">
        <v>720</v>
      </c>
    </row>
    <row r="34" spans="1:6" x14ac:dyDescent="0.25">
      <c r="A34" s="28">
        <v>31</v>
      </c>
      <c r="B34" s="28" t="s">
        <v>719</v>
      </c>
      <c r="C34" s="65">
        <f>(4323.58+112.3+180.78+121.5+1788.73)*2</f>
        <v>13053.779999999999</v>
      </c>
      <c r="D34" s="41">
        <v>11510.399999999998</v>
      </c>
      <c r="E34" s="28" t="s">
        <v>716</v>
      </c>
      <c r="F34" s="29" t="s">
        <v>720</v>
      </c>
    </row>
    <row r="35" spans="1:6" x14ac:dyDescent="0.25">
      <c r="A35" s="28">
        <v>32</v>
      </c>
      <c r="B35" s="28" t="s">
        <v>719</v>
      </c>
      <c r="C35" s="65">
        <f>(4323.58+112.3+180.78+121.5+1788.73)*2</f>
        <v>13053.779999999999</v>
      </c>
      <c r="D35" s="41">
        <v>11510.399999999998</v>
      </c>
      <c r="E35" s="28" t="s">
        <v>716</v>
      </c>
      <c r="F35" s="29" t="s">
        <v>720</v>
      </c>
    </row>
    <row r="36" spans="1:6" x14ac:dyDescent="0.25">
      <c r="A36" s="28">
        <v>33</v>
      </c>
      <c r="B36" s="28" t="s">
        <v>719</v>
      </c>
      <c r="C36" s="65">
        <f>(4895.91+112.3+180.78+137.5+2025.47)*2</f>
        <v>14703.92</v>
      </c>
      <c r="D36" s="41">
        <v>11972.880000000001</v>
      </c>
      <c r="E36" s="28" t="s">
        <v>716</v>
      </c>
      <c r="F36" s="29" t="s">
        <v>720</v>
      </c>
    </row>
    <row r="37" spans="1:6" x14ac:dyDescent="0.25">
      <c r="A37" s="28">
        <v>34</v>
      </c>
      <c r="B37" s="28" t="s">
        <v>719</v>
      </c>
      <c r="C37" s="65">
        <f>(4323.58+112.3+180.78+121.5+1788.73)*2</f>
        <v>13053.779999999999</v>
      </c>
      <c r="D37" s="41">
        <v>11510.399999999998</v>
      </c>
      <c r="E37" s="28" t="s">
        <v>716</v>
      </c>
      <c r="F37" s="29" t="s">
        <v>720</v>
      </c>
    </row>
    <row r="38" spans="1:6" x14ac:dyDescent="0.25">
      <c r="A38" s="28">
        <v>35</v>
      </c>
      <c r="B38" s="28" t="s">
        <v>719</v>
      </c>
      <c r="C38" s="65">
        <f>(5394.61+112.3+180.78+151.5+2231.77)*2</f>
        <v>16141.919999999998</v>
      </c>
      <c r="D38" s="41">
        <v>11999.579999999998</v>
      </c>
      <c r="E38" s="28" t="s">
        <v>716</v>
      </c>
      <c r="F38" s="29" t="s">
        <v>720</v>
      </c>
    </row>
    <row r="39" spans="1:6" x14ac:dyDescent="0.25">
      <c r="A39" s="28">
        <v>36</v>
      </c>
      <c r="B39" s="28" t="s">
        <v>719</v>
      </c>
      <c r="C39" s="65">
        <f>(5394.61+112.3+180.78+151.5+2231.77)*2</f>
        <v>16141.919999999998</v>
      </c>
      <c r="D39" s="41">
        <v>13874.699999999999</v>
      </c>
      <c r="E39" s="28" t="s">
        <v>716</v>
      </c>
      <c r="F39" s="29" t="s">
        <v>720</v>
      </c>
    </row>
    <row r="40" spans="1:6" x14ac:dyDescent="0.25">
      <c r="A40" s="28">
        <v>37</v>
      </c>
      <c r="B40" s="28" t="s">
        <v>719</v>
      </c>
      <c r="C40" s="65">
        <f>(5868.1+112.3+180.78+165+2427.78)*2</f>
        <v>17507.920000000002</v>
      </c>
      <c r="D40" s="41">
        <v>14950.880000000001</v>
      </c>
      <c r="E40" s="28" t="s">
        <v>716</v>
      </c>
      <c r="F40" s="29" t="s">
        <v>720</v>
      </c>
    </row>
    <row r="41" spans="1:6" x14ac:dyDescent="0.25">
      <c r="A41" s="28">
        <v>38</v>
      </c>
      <c r="B41" s="28" t="s">
        <v>719</v>
      </c>
      <c r="C41" s="65">
        <f>(5868.1+112.3+180.78+165+2427.78)*2</f>
        <v>17507.920000000002</v>
      </c>
      <c r="D41" s="41">
        <v>14950.880000000001</v>
      </c>
      <c r="E41" s="28" t="s">
        <v>716</v>
      </c>
      <c r="F41" s="29" t="s">
        <v>720</v>
      </c>
    </row>
    <row r="42" spans="1:6" x14ac:dyDescent="0.25">
      <c r="A42" s="28">
        <v>39</v>
      </c>
      <c r="B42" s="28" t="s">
        <v>719</v>
      </c>
      <c r="C42" s="65">
        <f>(4752.83+112.3+180.78+133.5+1966.31)*2</f>
        <v>14291.439999999999</v>
      </c>
      <c r="D42" s="41">
        <v>11672.839999999998</v>
      </c>
      <c r="E42" s="28" t="s">
        <v>716</v>
      </c>
      <c r="F42" s="29" t="s">
        <v>720</v>
      </c>
    </row>
    <row r="43" spans="1:6" x14ac:dyDescent="0.25">
      <c r="A43" s="28">
        <v>40</v>
      </c>
      <c r="B43" s="28" t="s">
        <v>719</v>
      </c>
      <c r="C43" s="65">
        <f>(5394.61+112.3+180.78+151+0.5+2231.77)*2</f>
        <v>16141.919999999998</v>
      </c>
      <c r="D43" s="41">
        <v>13874.699999999999</v>
      </c>
      <c r="E43" s="28" t="s">
        <v>716</v>
      </c>
      <c r="F43" s="29" t="s">
        <v>720</v>
      </c>
    </row>
    <row r="44" spans="1:6" x14ac:dyDescent="0.25">
      <c r="A44" s="28">
        <v>41</v>
      </c>
      <c r="B44" s="28" t="s">
        <v>719</v>
      </c>
      <c r="C44" s="65">
        <f>(5725.05+112.3+180.78+161+2368.56)*2</f>
        <v>17095.38</v>
      </c>
      <c r="D44" s="41">
        <v>12587.28</v>
      </c>
      <c r="E44" s="28" t="s">
        <v>716</v>
      </c>
      <c r="F44" s="29" t="s">
        <v>720</v>
      </c>
    </row>
    <row r="45" spans="1:6" x14ac:dyDescent="0.25">
      <c r="A45" s="28">
        <v>42</v>
      </c>
      <c r="B45" s="28" t="s">
        <v>719</v>
      </c>
      <c r="C45" s="65">
        <f>(4752.83+112.3+180.78+133.5+1966.31)*2</f>
        <v>14291.439999999999</v>
      </c>
      <c r="D45" s="41">
        <v>11667.859999999999</v>
      </c>
      <c r="E45" s="28" t="s">
        <v>716</v>
      </c>
      <c r="F45" s="29" t="s">
        <v>720</v>
      </c>
    </row>
    <row r="46" spans="1:6" x14ac:dyDescent="0.25">
      <c r="A46" s="28">
        <v>43</v>
      </c>
      <c r="B46" s="28" t="s">
        <v>719</v>
      </c>
      <c r="C46" s="65">
        <f>(5251.54+112.3+180.78+147.5+2172.57)*2</f>
        <v>15729.380000000001</v>
      </c>
      <c r="D46" s="41">
        <v>13079.220000000001</v>
      </c>
      <c r="E46" s="28" t="s">
        <v>716</v>
      </c>
      <c r="F46" s="29" t="s">
        <v>720</v>
      </c>
    </row>
    <row r="47" spans="1:6" x14ac:dyDescent="0.25">
      <c r="A47" s="28">
        <v>44</v>
      </c>
      <c r="B47" s="28" t="s">
        <v>719</v>
      </c>
      <c r="C47" s="65">
        <f>(5251.54+112.3+180.78+147.5+2172.57)*2</f>
        <v>15729.380000000001</v>
      </c>
      <c r="D47" s="41">
        <v>11752.62</v>
      </c>
      <c r="E47" s="28" t="s">
        <v>716</v>
      </c>
      <c r="F47" s="29" t="s">
        <v>720</v>
      </c>
    </row>
    <row r="48" spans="1:6" x14ac:dyDescent="0.25">
      <c r="A48" s="28">
        <v>45</v>
      </c>
      <c r="B48" s="28" t="s">
        <v>719</v>
      </c>
      <c r="C48" s="65">
        <f>(4180.48+112.3+180.78+117.5+1729.55)*2</f>
        <v>12641.22</v>
      </c>
      <c r="D48" s="41">
        <v>11178.14</v>
      </c>
      <c r="E48" s="28" t="s">
        <v>716</v>
      </c>
      <c r="F48" s="29" t="s">
        <v>720</v>
      </c>
    </row>
    <row r="49" spans="1:6" x14ac:dyDescent="0.25">
      <c r="A49" s="28">
        <v>46</v>
      </c>
      <c r="B49" s="28" t="s">
        <v>719</v>
      </c>
      <c r="C49" s="65">
        <f>(4466.68+112.3+180.78+125.5+1847.91)*2</f>
        <v>13466.34</v>
      </c>
      <c r="D49" s="41">
        <v>11821.68</v>
      </c>
      <c r="E49" s="28" t="s">
        <v>716</v>
      </c>
      <c r="F49" s="29" t="s">
        <v>720</v>
      </c>
    </row>
    <row r="50" spans="1:6" x14ac:dyDescent="0.25">
      <c r="A50" s="28">
        <v>47</v>
      </c>
      <c r="B50" s="28" t="s">
        <v>719</v>
      </c>
      <c r="C50" s="65">
        <f>(5039+112.3+180.78+141.5+2084.66)*2</f>
        <v>15116.48</v>
      </c>
      <c r="D50" s="41">
        <v>11353.16</v>
      </c>
      <c r="E50" s="28" t="s">
        <v>716</v>
      </c>
      <c r="F50" s="29" t="s">
        <v>720</v>
      </c>
    </row>
    <row r="51" spans="1:6" x14ac:dyDescent="0.25">
      <c r="A51" s="28">
        <v>48</v>
      </c>
      <c r="B51" s="28" t="s">
        <v>719</v>
      </c>
      <c r="C51" s="65">
        <f>(4180.48+112.3+180.78+117.5+1729.55)*2</f>
        <v>12641.22</v>
      </c>
      <c r="D51" s="41">
        <v>11178.14</v>
      </c>
      <c r="E51" s="28" t="s">
        <v>716</v>
      </c>
      <c r="F51" s="29" t="s">
        <v>720</v>
      </c>
    </row>
    <row r="52" spans="1:6" x14ac:dyDescent="0.25">
      <c r="A52" s="28">
        <v>49</v>
      </c>
      <c r="B52" s="28" t="s">
        <v>719</v>
      </c>
      <c r="C52" s="65">
        <f>(5039+112.3+180.78+141.5+2084.66)*2</f>
        <v>15116.48</v>
      </c>
      <c r="D52" s="41">
        <v>11366.539999999999</v>
      </c>
      <c r="E52" s="28" t="s">
        <v>716</v>
      </c>
      <c r="F52" s="29" t="s">
        <v>720</v>
      </c>
    </row>
    <row r="53" spans="1:6" x14ac:dyDescent="0.25">
      <c r="A53" s="28">
        <v>50</v>
      </c>
      <c r="B53" s="28" t="s">
        <v>719</v>
      </c>
      <c r="C53" s="65">
        <f>(6036.5+112.3+180.78+170+2497.61)*2</f>
        <v>17994.38</v>
      </c>
      <c r="D53" s="41">
        <v>13203.260000000002</v>
      </c>
      <c r="E53" s="28" t="s">
        <v>716</v>
      </c>
      <c r="F53" s="29" t="s">
        <v>720</v>
      </c>
    </row>
    <row r="54" spans="1:6" x14ac:dyDescent="0.25">
      <c r="A54" s="28">
        <v>51</v>
      </c>
      <c r="B54" s="28" t="s">
        <v>719</v>
      </c>
      <c r="C54" s="65">
        <f>(4180.48+112.3+180.78+117.5+1729.55)*2</f>
        <v>12641.22</v>
      </c>
      <c r="D54" s="41">
        <v>11178.14</v>
      </c>
      <c r="E54" s="28" t="s">
        <v>716</v>
      </c>
      <c r="F54" s="29" t="s">
        <v>720</v>
      </c>
    </row>
    <row r="55" spans="1:6" x14ac:dyDescent="0.25">
      <c r="A55" s="28">
        <v>52</v>
      </c>
      <c r="B55" s="28" t="s">
        <v>719</v>
      </c>
      <c r="C55" s="65">
        <f>(5725.05+112.3+180.78+161+2368.56)*2</f>
        <v>17095.38</v>
      </c>
      <c r="D55" s="41">
        <v>13553.080000000002</v>
      </c>
      <c r="E55" s="28" t="s">
        <v>716</v>
      </c>
      <c r="F55" s="29" t="s">
        <v>720</v>
      </c>
    </row>
    <row r="56" spans="1:6" x14ac:dyDescent="0.25">
      <c r="A56" s="28">
        <v>53</v>
      </c>
      <c r="B56" s="28" t="s">
        <v>719</v>
      </c>
      <c r="C56" s="65">
        <f>(5394.61+112.3+180.78+151.5+2231.77)*2</f>
        <v>16141.919999999998</v>
      </c>
      <c r="D56" s="41">
        <v>11999.579999999998</v>
      </c>
      <c r="E56" s="28" t="s">
        <v>716</v>
      </c>
      <c r="F56" s="29" t="s">
        <v>720</v>
      </c>
    </row>
    <row r="57" spans="1:6" x14ac:dyDescent="0.25">
      <c r="A57" s="28">
        <v>54</v>
      </c>
      <c r="B57" s="28" t="s">
        <v>719</v>
      </c>
      <c r="C57" s="65">
        <f>(4466.68+112.3+180.78+125.5+1847.91)*2</f>
        <v>13466.34</v>
      </c>
      <c r="D57" s="41">
        <v>11821.68</v>
      </c>
      <c r="E57" s="28" t="s">
        <v>716</v>
      </c>
      <c r="F57" s="29" t="s">
        <v>720</v>
      </c>
    </row>
    <row r="58" spans="1:6" x14ac:dyDescent="0.25">
      <c r="A58" s="28">
        <v>55</v>
      </c>
      <c r="B58" s="28" t="s">
        <v>719</v>
      </c>
      <c r="C58" s="65">
        <f>(5394.61+112.3+180.78+151.5+2231.77)*2</f>
        <v>16141.919999999998</v>
      </c>
      <c r="D58" s="41">
        <v>11999.579999999998</v>
      </c>
      <c r="E58" s="28" t="s">
        <v>716</v>
      </c>
      <c r="F58" s="29" t="s">
        <v>720</v>
      </c>
    </row>
    <row r="59" spans="1:6" x14ac:dyDescent="0.25">
      <c r="A59" s="28">
        <v>56</v>
      </c>
      <c r="B59" s="28" t="s">
        <v>719</v>
      </c>
      <c r="C59" s="65">
        <f>(4752.83+112.3+180.78+133.5+1966.31)*2</f>
        <v>14291.439999999999</v>
      </c>
      <c r="D59" s="41">
        <v>12470.359999999999</v>
      </c>
      <c r="E59" s="28" t="s">
        <v>716</v>
      </c>
      <c r="F59" s="29" t="s">
        <v>720</v>
      </c>
    </row>
    <row r="60" spans="1:6" x14ac:dyDescent="0.25">
      <c r="A60" s="28">
        <v>57</v>
      </c>
      <c r="B60" s="28" t="s">
        <v>719</v>
      </c>
      <c r="C60" s="65">
        <f>(5725.05+112.3+180.78+161+2368.56)*2</f>
        <v>17095.38</v>
      </c>
      <c r="D60" s="41">
        <v>12587.28</v>
      </c>
      <c r="E60" s="28" t="s">
        <v>716</v>
      </c>
      <c r="F60" s="29" t="s">
        <v>720</v>
      </c>
    </row>
    <row r="61" spans="1:6" x14ac:dyDescent="0.25">
      <c r="A61" s="28">
        <v>58</v>
      </c>
      <c r="B61" s="28" t="s">
        <v>719</v>
      </c>
      <c r="C61" s="65">
        <f>(4323.58+112.3+180.78+121.5+1788.73)*2</f>
        <v>13053.779999999999</v>
      </c>
      <c r="D61" s="41">
        <v>11510.399999999998</v>
      </c>
      <c r="E61" s="28" t="s">
        <v>716</v>
      </c>
      <c r="F61" s="29" t="s">
        <v>720</v>
      </c>
    </row>
    <row r="62" spans="1:6" x14ac:dyDescent="0.25">
      <c r="A62" s="28">
        <v>59</v>
      </c>
      <c r="B62" s="28" t="s">
        <v>719</v>
      </c>
      <c r="C62" s="65">
        <f>(4180.48+112.3+180.78+117.5+1729.55)*2</f>
        <v>12641.22</v>
      </c>
      <c r="D62" s="41">
        <v>11191.24</v>
      </c>
      <c r="E62" s="28" t="s">
        <v>716</v>
      </c>
      <c r="F62" s="29" t="s">
        <v>720</v>
      </c>
    </row>
    <row r="63" spans="1:6" x14ac:dyDescent="0.25">
      <c r="A63" s="28">
        <v>60</v>
      </c>
      <c r="B63" s="28" t="s">
        <v>719</v>
      </c>
      <c r="C63" s="65">
        <f>(5868.1+112.3+180.78+165+2427.78)*2</f>
        <v>17507.920000000002</v>
      </c>
      <c r="D63" s="41">
        <v>14941.400000000001</v>
      </c>
      <c r="E63" s="28" t="s">
        <v>716</v>
      </c>
      <c r="F63" s="29" t="s">
        <v>720</v>
      </c>
    </row>
    <row r="64" spans="1:6" x14ac:dyDescent="0.25">
      <c r="A64" s="28">
        <v>61</v>
      </c>
      <c r="B64" s="28" t="s">
        <v>719</v>
      </c>
      <c r="C64" s="65">
        <f>(5394.61+112.3+180.78+151.5+2231.77)*2</f>
        <v>16141.919999999998</v>
      </c>
      <c r="D64" s="41">
        <v>11999.579999999998</v>
      </c>
      <c r="E64" s="28" t="s">
        <v>716</v>
      </c>
      <c r="F64" s="29" t="s">
        <v>720</v>
      </c>
    </row>
    <row r="65" spans="1:6" x14ac:dyDescent="0.25">
      <c r="A65" s="28">
        <v>62</v>
      </c>
      <c r="B65" s="28" t="s">
        <v>719</v>
      </c>
      <c r="C65" s="65">
        <f>(5725.05+112.3+180.78+161+2368.56)*2</f>
        <v>17095.38</v>
      </c>
      <c r="D65" s="41">
        <v>12575.04</v>
      </c>
      <c r="E65" s="28" t="s">
        <v>716</v>
      </c>
      <c r="F65" s="29" t="s">
        <v>720</v>
      </c>
    </row>
    <row r="66" spans="1:6" x14ac:dyDescent="0.25">
      <c r="A66" s="28">
        <v>63</v>
      </c>
      <c r="B66" s="28" t="s">
        <v>719</v>
      </c>
      <c r="C66" s="65">
        <f>(4466.68+112.3+180.78+125.5+1847.91)*2</f>
        <v>13466.34</v>
      </c>
      <c r="D66" s="41">
        <v>11840.64</v>
      </c>
      <c r="E66" s="28" t="s">
        <v>716</v>
      </c>
      <c r="F66" s="29" t="s">
        <v>720</v>
      </c>
    </row>
    <row r="67" spans="1:6" x14ac:dyDescent="0.25">
      <c r="A67" s="28">
        <v>64</v>
      </c>
      <c r="B67" s="28" t="s">
        <v>719</v>
      </c>
      <c r="C67" s="65">
        <f>(4752.83+112.3+180.78+133.5+1966.31)*2</f>
        <v>14291.439999999999</v>
      </c>
      <c r="D67" s="41">
        <v>12470.359999999999</v>
      </c>
      <c r="E67" s="28" t="s">
        <v>716</v>
      </c>
      <c r="F67" s="29" t="s">
        <v>720</v>
      </c>
    </row>
    <row r="68" spans="1:6" x14ac:dyDescent="0.25">
      <c r="A68" s="28">
        <v>65</v>
      </c>
      <c r="B68" s="28" t="s">
        <v>719</v>
      </c>
      <c r="C68" s="65">
        <f>(5394.61+112.3+180.78+151.5+2231.77)*2</f>
        <v>16141.919999999998</v>
      </c>
      <c r="D68" s="41">
        <v>12943.799999999997</v>
      </c>
      <c r="E68" s="28" t="s">
        <v>716</v>
      </c>
      <c r="F68" s="29" t="s">
        <v>720</v>
      </c>
    </row>
    <row r="69" spans="1:6" x14ac:dyDescent="0.25">
      <c r="A69" s="28">
        <v>66</v>
      </c>
      <c r="B69" s="28" t="s">
        <v>719</v>
      </c>
      <c r="C69" s="65">
        <f>(4466.68+112.3+180.78+125.5+1847.91)*2</f>
        <v>13466.34</v>
      </c>
      <c r="D69" s="41">
        <v>11840.64</v>
      </c>
      <c r="E69" s="28" t="s">
        <v>716</v>
      </c>
      <c r="F69" s="29" t="s">
        <v>720</v>
      </c>
    </row>
    <row r="70" spans="1:6" x14ac:dyDescent="0.25">
      <c r="A70" s="28">
        <v>67</v>
      </c>
      <c r="B70" s="28" t="s">
        <v>719</v>
      </c>
      <c r="C70" s="65">
        <f>(5868.1+112.3+180.78+165+2427.78)*2</f>
        <v>17507.920000000002</v>
      </c>
      <c r="D70" s="41">
        <v>14914.700000000003</v>
      </c>
      <c r="E70" s="28" t="s">
        <v>716</v>
      </c>
      <c r="F70" s="29" t="s">
        <v>720</v>
      </c>
    </row>
    <row r="71" spans="1:6" x14ac:dyDescent="0.25">
      <c r="A71" s="28">
        <v>68</v>
      </c>
      <c r="B71" s="28" t="s">
        <v>719</v>
      </c>
      <c r="C71" s="65">
        <f>(5251.54+112.3+180.78+147.5+2172.57)*2</f>
        <v>15729.380000000001</v>
      </c>
      <c r="D71" s="41">
        <v>11752.920000000002</v>
      </c>
      <c r="E71" s="28" t="s">
        <v>716</v>
      </c>
      <c r="F71" s="29" t="s">
        <v>720</v>
      </c>
    </row>
    <row r="72" spans="1:6" x14ac:dyDescent="0.25">
      <c r="A72" s="28">
        <v>69</v>
      </c>
      <c r="B72" s="28" t="s">
        <v>719</v>
      </c>
      <c r="C72" s="65">
        <f>(5039+112.3+180.78+141.5+2084.66)*2</f>
        <v>15116.48</v>
      </c>
      <c r="D72" s="41">
        <v>11366.539999999999</v>
      </c>
      <c r="E72" s="28" t="s">
        <v>716</v>
      </c>
      <c r="F72" s="29" t="s">
        <v>720</v>
      </c>
    </row>
    <row r="73" spans="1:6" x14ac:dyDescent="0.25">
      <c r="A73" s="28">
        <v>70</v>
      </c>
      <c r="B73" s="28" t="s">
        <v>719</v>
      </c>
      <c r="C73" s="65">
        <f>(4752.83+112.3+180.78+133.5+1966.31)*2</f>
        <v>14291.439999999999</v>
      </c>
      <c r="D73" s="41">
        <v>12470.359999999999</v>
      </c>
      <c r="E73" s="28" t="s">
        <v>716</v>
      </c>
      <c r="F73" s="29" t="s">
        <v>720</v>
      </c>
    </row>
    <row r="74" spans="1:6" x14ac:dyDescent="0.25">
      <c r="A74" s="28">
        <v>71</v>
      </c>
      <c r="B74" s="28" t="s">
        <v>719</v>
      </c>
      <c r="C74" s="65">
        <f>(6036.5+112.3+180.78+170+2497.61)*2</f>
        <v>17994.38</v>
      </c>
      <c r="D74" s="41">
        <v>15280.400000000001</v>
      </c>
      <c r="E74" s="28" t="s">
        <v>716</v>
      </c>
      <c r="F74" s="29" t="s">
        <v>720</v>
      </c>
    </row>
    <row r="75" spans="1:6" x14ac:dyDescent="0.25">
      <c r="A75" s="28">
        <v>72</v>
      </c>
      <c r="B75" s="28" t="s">
        <v>719</v>
      </c>
      <c r="C75" s="65">
        <f>(5394.61+112.3+180.78+151.5+2231.77)*2</f>
        <v>16141.919999999998</v>
      </c>
      <c r="D75" s="41">
        <v>12882.899999999998</v>
      </c>
      <c r="E75" s="28" t="s">
        <v>716</v>
      </c>
      <c r="F75" s="29" t="s">
        <v>720</v>
      </c>
    </row>
    <row r="76" spans="1:6" x14ac:dyDescent="0.25">
      <c r="A76" s="28">
        <v>73</v>
      </c>
      <c r="B76" s="28" t="s">
        <v>719</v>
      </c>
      <c r="C76" s="65">
        <f>(4466.68+112.3+180.78+125.5+1847.91)*2</f>
        <v>13466.34</v>
      </c>
      <c r="D76" s="41">
        <v>11840.64</v>
      </c>
      <c r="E76" s="28" t="s">
        <v>716</v>
      </c>
      <c r="F76" s="29" t="s">
        <v>720</v>
      </c>
    </row>
    <row r="77" spans="1:6" x14ac:dyDescent="0.25">
      <c r="A77" s="28">
        <v>74</v>
      </c>
      <c r="B77" s="28" t="s">
        <v>719</v>
      </c>
      <c r="C77" s="65">
        <f>(4895.91+112.3+180.78+137.5+2025.47)*2</f>
        <v>14703.92</v>
      </c>
      <c r="D77" s="41">
        <v>12789.64</v>
      </c>
      <c r="E77" s="28" t="s">
        <v>716</v>
      </c>
      <c r="F77" s="29" t="s">
        <v>720</v>
      </c>
    </row>
    <row r="78" spans="1:6" x14ac:dyDescent="0.25">
      <c r="A78" s="28">
        <v>75</v>
      </c>
      <c r="B78" s="28" t="s">
        <v>719</v>
      </c>
      <c r="C78" s="65">
        <f>(4752.83+112.3+180.78+133.5+1966.31)*2</f>
        <v>14291.439999999999</v>
      </c>
      <c r="D78" s="41">
        <v>11645.899999999998</v>
      </c>
      <c r="E78" s="28" t="s">
        <v>716</v>
      </c>
      <c r="F78" s="29" t="s">
        <v>720</v>
      </c>
    </row>
    <row r="79" spans="1:6" x14ac:dyDescent="0.25">
      <c r="A79" s="28">
        <v>76</v>
      </c>
      <c r="B79" s="28" t="s">
        <v>719</v>
      </c>
      <c r="C79" s="65">
        <f>(5725.05+112.3+180.78+161+2368.56)*2</f>
        <v>17095.38</v>
      </c>
      <c r="D79" s="41">
        <v>12575.04</v>
      </c>
      <c r="E79" s="28" t="s">
        <v>716</v>
      </c>
      <c r="F79" s="29" t="s">
        <v>720</v>
      </c>
    </row>
    <row r="80" spans="1:6" x14ac:dyDescent="0.25">
      <c r="A80" s="28">
        <v>77</v>
      </c>
      <c r="B80" s="28" t="s">
        <v>719</v>
      </c>
      <c r="C80" s="65">
        <f>(5251.54+112.3+180.78+147.5+2172.57)*2</f>
        <v>15729.380000000001</v>
      </c>
      <c r="D80" s="41">
        <v>12636.640000000001</v>
      </c>
      <c r="E80" s="28" t="s">
        <v>716</v>
      </c>
      <c r="F80" s="29" t="s">
        <v>720</v>
      </c>
    </row>
    <row r="81" spans="1:6" x14ac:dyDescent="0.25">
      <c r="A81" s="28">
        <v>78</v>
      </c>
      <c r="B81" s="28" t="s">
        <v>719</v>
      </c>
      <c r="C81" s="65">
        <f>(5251.54+112.3+180.78+147.5+2172.57)*2</f>
        <v>15729.380000000001</v>
      </c>
      <c r="D81" s="41">
        <v>13559.660000000002</v>
      </c>
      <c r="E81" s="28" t="s">
        <v>716</v>
      </c>
      <c r="F81" s="29" t="s">
        <v>720</v>
      </c>
    </row>
    <row r="82" spans="1:6" x14ac:dyDescent="0.25">
      <c r="A82" s="28">
        <v>79</v>
      </c>
      <c r="B82" s="28" t="s">
        <v>719</v>
      </c>
      <c r="C82" s="65">
        <f>(5725.05+112.3+180.78+161+2368.56)*2</f>
        <v>17095.38</v>
      </c>
      <c r="D82" s="41">
        <v>12600.600000000002</v>
      </c>
      <c r="E82" s="28" t="s">
        <v>716</v>
      </c>
      <c r="F82" s="29" t="s">
        <v>720</v>
      </c>
    </row>
    <row r="83" spans="1:6" x14ac:dyDescent="0.25">
      <c r="A83" s="28">
        <v>80</v>
      </c>
      <c r="B83" s="28" t="s">
        <v>719</v>
      </c>
      <c r="C83" s="65">
        <f>(5394.61+112.3+180.78+151.5+2231.77)*2</f>
        <v>16141.919999999998</v>
      </c>
      <c r="D83" s="41">
        <v>13874.699999999999</v>
      </c>
      <c r="E83" s="28" t="s">
        <v>716</v>
      </c>
      <c r="F83" s="29" t="s">
        <v>720</v>
      </c>
    </row>
    <row r="84" spans="1:6" x14ac:dyDescent="0.25">
      <c r="A84" s="28">
        <v>81</v>
      </c>
      <c r="B84" s="28" t="s">
        <v>719</v>
      </c>
      <c r="C84" s="65">
        <f>(4323.58+112.3+180.78+121.5+1788.73)*2</f>
        <v>13053.779999999999</v>
      </c>
      <c r="D84" s="41">
        <v>11510.399999999998</v>
      </c>
      <c r="E84" s="28" t="s">
        <v>716</v>
      </c>
      <c r="F84" s="29" t="s">
        <v>720</v>
      </c>
    </row>
    <row r="85" spans="1:6" x14ac:dyDescent="0.25">
      <c r="A85" s="28">
        <v>82</v>
      </c>
      <c r="B85" s="28" t="s">
        <v>719</v>
      </c>
      <c r="C85" s="65">
        <f>(4895.91+112.3+180.78+137.5+2025.47)*2</f>
        <v>14703.92</v>
      </c>
      <c r="D85" s="41">
        <v>11952.34</v>
      </c>
      <c r="E85" s="28" t="s">
        <v>716</v>
      </c>
      <c r="F85" s="29" t="s">
        <v>720</v>
      </c>
    </row>
    <row r="86" spans="1:6" x14ac:dyDescent="0.25">
      <c r="A86" s="28">
        <v>83</v>
      </c>
      <c r="B86" s="28" t="s">
        <v>719</v>
      </c>
      <c r="C86" s="65">
        <f>(4752.83+112.3+180.78+133.5+1966.31)*2</f>
        <v>14291.439999999999</v>
      </c>
      <c r="D86" s="41">
        <v>11672.839999999998</v>
      </c>
      <c r="E86" s="28" t="s">
        <v>716</v>
      </c>
      <c r="F86" s="29" t="s">
        <v>720</v>
      </c>
    </row>
    <row r="87" spans="1:6" x14ac:dyDescent="0.25">
      <c r="A87" s="28">
        <v>84</v>
      </c>
      <c r="B87" s="28" t="s">
        <v>719</v>
      </c>
      <c r="C87" s="65">
        <f>(5868.1+112.3+180.78+165+2427.78)*2</f>
        <v>17507.920000000002</v>
      </c>
      <c r="D87" s="41">
        <v>14928.020000000002</v>
      </c>
      <c r="E87" s="28" t="s">
        <v>716</v>
      </c>
      <c r="F87" s="29" t="s">
        <v>720</v>
      </c>
    </row>
    <row r="88" spans="1:6" x14ac:dyDescent="0.25">
      <c r="A88" s="28">
        <v>85</v>
      </c>
      <c r="B88" s="28" t="s">
        <v>719</v>
      </c>
      <c r="C88" s="65">
        <f>(4466.68+112.3+180.78+125.5+1847.91)*2</f>
        <v>13466.34</v>
      </c>
      <c r="D88" s="41">
        <v>11840.64</v>
      </c>
      <c r="E88" s="28" t="s">
        <v>716</v>
      </c>
      <c r="F88" s="29" t="s">
        <v>720</v>
      </c>
    </row>
    <row r="89" spans="1:6" x14ac:dyDescent="0.25">
      <c r="A89" s="28">
        <v>86</v>
      </c>
      <c r="B89" s="28" t="s">
        <v>719</v>
      </c>
      <c r="C89" s="65">
        <f>(5725.05+112.3+180.78+161+2368.56)*2</f>
        <v>17095.38</v>
      </c>
      <c r="D89" s="41">
        <v>12614</v>
      </c>
      <c r="E89" s="28" t="s">
        <v>716</v>
      </c>
      <c r="F89" s="29" t="s">
        <v>720</v>
      </c>
    </row>
    <row r="90" spans="1:6" x14ac:dyDescent="0.25">
      <c r="A90" s="28">
        <v>87</v>
      </c>
      <c r="B90" s="28" t="s">
        <v>719</v>
      </c>
      <c r="C90" s="65">
        <f>(4752.83+112.3+180.78+133.5+1966.31)*2</f>
        <v>14291.439999999999</v>
      </c>
      <c r="D90" s="41">
        <v>11667.859999999999</v>
      </c>
      <c r="E90" s="28" t="s">
        <v>716</v>
      </c>
      <c r="F90" s="29" t="s">
        <v>720</v>
      </c>
    </row>
    <row r="91" spans="1:6" x14ac:dyDescent="0.25">
      <c r="A91" s="28">
        <v>88</v>
      </c>
      <c r="B91" s="28" t="s">
        <v>719</v>
      </c>
      <c r="C91" s="65">
        <f>(5725.05+112.5+180.78+161+2368.56)*2</f>
        <v>17095.78</v>
      </c>
      <c r="D91" s="42">
        <v>13851.3</v>
      </c>
      <c r="E91" s="28" t="s">
        <v>716</v>
      </c>
      <c r="F91" s="29" t="s">
        <v>720</v>
      </c>
    </row>
    <row r="92" spans="1:6" x14ac:dyDescent="0.25">
      <c r="A92" s="28">
        <v>89</v>
      </c>
      <c r="B92" s="28" t="s">
        <v>719</v>
      </c>
      <c r="C92" s="66">
        <f>(4180.48+112.3+180.78+117.5+1729.55)*2</f>
        <v>12641.22</v>
      </c>
      <c r="D92" s="41">
        <v>11191.24</v>
      </c>
      <c r="E92" s="28" t="s">
        <v>716</v>
      </c>
      <c r="F92" s="29" t="s">
        <v>720</v>
      </c>
    </row>
    <row r="93" spans="1:6" x14ac:dyDescent="0.25">
      <c r="A93" s="28">
        <v>90</v>
      </c>
      <c r="B93" s="28" t="s">
        <v>719</v>
      </c>
      <c r="C93" s="65">
        <f>(5848.1+112.3+180.78+165+2427.78)*2</f>
        <v>17467.920000000002</v>
      </c>
      <c r="D93" s="41">
        <v>14776.180000000002</v>
      </c>
      <c r="E93" s="28" t="s">
        <v>716</v>
      </c>
      <c r="F93" s="29" t="s">
        <v>720</v>
      </c>
    </row>
    <row r="94" spans="1:6" x14ac:dyDescent="0.25">
      <c r="A94" s="28">
        <v>91</v>
      </c>
      <c r="B94" s="28" t="s">
        <v>719</v>
      </c>
      <c r="C94" s="65">
        <f>(5725.05+112.3+180.78+161+2368.56)*2</f>
        <v>17095.38</v>
      </c>
      <c r="D94" s="41">
        <v>12600.600000000002</v>
      </c>
      <c r="E94" s="28" t="s">
        <v>716</v>
      </c>
      <c r="F94" s="29" t="s">
        <v>720</v>
      </c>
    </row>
    <row r="95" spans="1:6" x14ac:dyDescent="0.25">
      <c r="A95" s="28">
        <v>92</v>
      </c>
      <c r="B95" s="28" t="s">
        <v>719</v>
      </c>
      <c r="C95" s="65">
        <f>(5039+112.3+180.78+141.5+2084.66)*2</f>
        <v>15116.48</v>
      </c>
      <c r="D95" s="41">
        <v>11775.8</v>
      </c>
      <c r="E95" s="28" t="s">
        <v>716</v>
      </c>
      <c r="F95" s="29" t="s">
        <v>720</v>
      </c>
    </row>
    <row r="96" spans="1:6" x14ac:dyDescent="0.25">
      <c r="A96" s="28">
        <v>93</v>
      </c>
      <c r="B96" s="28" t="s">
        <v>719</v>
      </c>
      <c r="C96" s="65">
        <f>(4752.83+112.3+180.78+133.5+1966.31)*2</f>
        <v>14291.439999999999</v>
      </c>
      <c r="D96" s="41">
        <v>11672.839999999998</v>
      </c>
      <c r="E96" s="28" t="s">
        <v>716</v>
      </c>
      <c r="F96" s="29" t="s">
        <v>720</v>
      </c>
    </row>
    <row r="97" spans="1:6" x14ac:dyDescent="0.25">
      <c r="A97" s="28">
        <v>94</v>
      </c>
      <c r="B97" s="28" t="s">
        <v>719</v>
      </c>
      <c r="C97" s="65">
        <f>(4752.83+112.3+180.78+133.5+1966.31)*2</f>
        <v>14291.439999999999</v>
      </c>
      <c r="D97" s="41">
        <v>11667.859999999999</v>
      </c>
      <c r="E97" s="28" t="s">
        <v>716</v>
      </c>
      <c r="F97" s="29" t="s">
        <v>720</v>
      </c>
    </row>
    <row r="98" spans="1:6" x14ac:dyDescent="0.25">
      <c r="A98" s="28">
        <v>95</v>
      </c>
      <c r="B98" s="28" t="s">
        <v>719</v>
      </c>
      <c r="C98" s="65">
        <f>(5868.1+112.3+180.78+165+2427.78)*2</f>
        <v>17507.920000000002</v>
      </c>
      <c r="D98" s="41">
        <v>12848.2</v>
      </c>
      <c r="E98" s="28" t="s">
        <v>716</v>
      </c>
      <c r="F98" s="29" t="s">
        <v>720</v>
      </c>
    </row>
    <row r="99" spans="1:6" x14ac:dyDescent="0.25">
      <c r="A99" s="28">
        <v>96</v>
      </c>
      <c r="B99" s="28" t="s">
        <v>719</v>
      </c>
      <c r="C99" s="65">
        <f>(5725.05+112.3+180.78+161+2368.56)*2</f>
        <v>17095.38</v>
      </c>
      <c r="D99" s="41">
        <v>14591.480000000001</v>
      </c>
      <c r="E99" s="28" t="s">
        <v>716</v>
      </c>
      <c r="F99" s="29" t="s">
        <v>720</v>
      </c>
    </row>
    <row r="100" spans="1:6" x14ac:dyDescent="0.25">
      <c r="A100" s="28">
        <v>97</v>
      </c>
      <c r="B100" s="28" t="s">
        <v>719</v>
      </c>
      <c r="C100" s="65">
        <f>(6036.5+112.3+180.78+170+2497.61)*2</f>
        <v>17994.38</v>
      </c>
      <c r="D100" s="41">
        <v>15321.560000000001</v>
      </c>
      <c r="E100" s="28" t="s">
        <v>716</v>
      </c>
      <c r="F100" s="29" t="s">
        <v>720</v>
      </c>
    </row>
    <row r="101" spans="1:6" x14ac:dyDescent="0.25">
      <c r="A101" s="28">
        <v>98</v>
      </c>
      <c r="B101" s="28" t="s">
        <v>719</v>
      </c>
      <c r="C101" s="65">
        <f>(6036.5+112.3+180.78+170+2497.61)*2</f>
        <v>17994.38</v>
      </c>
      <c r="D101" s="41">
        <v>15316.580000000002</v>
      </c>
      <c r="E101" s="28" t="s">
        <v>716</v>
      </c>
      <c r="F101" s="29" t="s">
        <v>720</v>
      </c>
    </row>
    <row r="102" spans="1:6" x14ac:dyDescent="0.25">
      <c r="A102" s="28">
        <v>99</v>
      </c>
      <c r="B102" s="28" t="s">
        <v>719</v>
      </c>
      <c r="C102" s="65">
        <f>(4895.91+112.3+180.78+137.5+2025.47)*2</f>
        <v>14703.92</v>
      </c>
      <c r="D102" s="41">
        <v>11106.5</v>
      </c>
      <c r="E102" s="28" t="s">
        <v>716</v>
      </c>
      <c r="F102" s="29" t="s">
        <v>720</v>
      </c>
    </row>
    <row r="103" spans="1:6" x14ac:dyDescent="0.25">
      <c r="A103" s="28">
        <v>100</v>
      </c>
      <c r="B103" s="28" t="s">
        <v>719</v>
      </c>
      <c r="C103" s="65">
        <f>(4180.48+112.3+180.78+117.5+1729.55)*2</f>
        <v>12641.22</v>
      </c>
      <c r="D103" s="41">
        <v>11159.199999999999</v>
      </c>
      <c r="E103" s="28" t="s">
        <v>716</v>
      </c>
      <c r="F103" s="29" t="s">
        <v>720</v>
      </c>
    </row>
    <row r="104" spans="1:6" x14ac:dyDescent="0.25">
      <c r="A104" s="28">
        <v>101</v>
      </c>
      <c r="B104" s="28" t="s">
        <v>719</v>
      </c>
      <c r="C104" s="65">
        <f>(5725.05+112.3+180.78+161+2368.56)*2</f>
        <v>17095.38</v>
      </c>
      <c r="D104" s="41">
        <v>13526.640000000001</v>
      </c>
      <c r="E104" s="28" t="s">
        <v>716</v>
      </c>
      <c r="F104" s="29" t="s">
        <v>720</v>
      </c>
    </row>
    <row r="105" spans="1:6" x14ac:dyDescent="0.25">
      <c r="A105" s="28">
        <v>102</v>
      </c>
      <c r="B105" s="28" t="s">
        <v>719</v>
      </c>
      <c r="C105" s="65">
        <f>(5725.05+112.3+180.78+161+2368.56)*2</f>
        <v>17095.38</v>
      </c>
      <c r="D105" s="41">
        <v>12587.28</v>
      </c>
      <c r="E105" s="28" t="s">
        <v>716</v>
      </c>
      <c r="F105" s="29" t="s">
        <v>720</v>
      </c>
    </row>
    <row r="106" spans="1:6" x14ac:dyDescent="0.25">
      <c r="A106" s="28">
        <v>103</v>
      </c>
      <c r="B106" s="28" t="s">
        <v>719</v>
      </c>
      <c r="C106" s="65">
        <f>(5251.54+112.3+180.78+147.5+2172.57)*2</f>
        <v>15729.380000000001</v>
      </c>
      <c r="D106" s="42">
        <v>11739.52</v>
      </c>
      <c r="E106" s="28" t="s">
        <v>716</v>
      </c>
      <c r="F106" s="29" t="s">
        <v>720</v>
      </c>
    </row>
    <row r="107" spans="1:6" x14ac:dyDescent="0.25">
      <c r="A107" s="28">
        <v>104</v>
      </c>
      <c r="B107" s="28" t="s">
        <v>719</v>
      </c>
      <c r="C107" s="66">
        <f>(6036.5+112.3+180.78+170+2497.61)*2</f>
        <v>17994.38</v>
      </c>
      <c r="D107" s="41">
        <v>14237.44</v>
      </c>
      <c r="E107" s="28" t="s">
        <v>716</v>
      </c>
      <c r="F107" s="29" t="s">
        <v>720</v>
      </c>
    </row>
    <row r="108" spans="1:6" x14ac:dyDescent="0.25">
      <c r="A108" s="28">
        <v>105</v>
      </c>
      <c r="B108" s="28" t="s">
        <v>719</v>
      </c>
      <c r="C108" s="65">
        <f>(4657.47+112.3+180.78+131+1926.93)*2</f>
        <v>14016.960000000001</v>
      </c>
      <c r="D108" s="41">
        <v>12254.560000000001</v>
      </c>
      <c r="E108" s="28" t="s">
        <v>716</v>
      </c>
      <c r="F108" s="29" t="s">
        <v>720</v>
      </c>
    </row>
    <row r="109" spans="1:6" x14ac:dyDescent="0.25">
      <c r="A109" s="28">
        <v>106</v>
      </c>
      <c r="B109" s="28" t="s">
        <v>719</v>
      </c>
      <c r="C109" s="65">
        <f>(5394.61+112.3+180.78+151.5+2231.77)*2</f>
        <v>16141.919999999998</v>
      </c>
      <c r="D109" s="41">
        <v>11999.579999999998</v>
      </c>
      <c r="E109" s="28" t="s">
        <v>716</v>
      </c>
      <c r="F109" s="29" t="s">
        <v>720</v>
      </c>
    </row>
    <row r="110" spans="1:6" x14ac:dyDescent="0.25">
      <c r="A110" s="28">
        <v>107</v>
      </c>
      <c r="B110" s="28" t="s">
        <v>719</v>
      </c>
      <c r="C110" s="65">
        <f>(4323.58+112.3+180.78+121.5+1788.73)*2</f>
        <v>13053.779999999999</v>
      </c>
      <c r="D110" s="41">
        <v>11510.399999999998</v>
      </c>
      <c r="E110" s="28" t="s">
        <v>716</v>
      </c>
      <c r="F110" s="29" t="s">
        <v>720</v>
      </c>
    </row>
    <row r="111" spans="1:6" x14ac:dyDescent="0.25">
      <c r="A111" s="28">
        <v>108</v>
      </c>
      <c r="B111" s="28" t="s">
        <v>719</v>
      </c>
      <c r="C111" s="65">
        <f>(5725.05+112.3+180.78+161+2368.56)*2</f>
        <v>17095.38</v>
      </c>
      <c r="D111" s="41">
        <v>12600.600000000002</v>
      </c>
      <c r="E111" s="28" t="s">
        <v>716</v>
      </c>
      <c r="F111" s="29" t="s">
        <v>720</v>
      </c>
    </row>
    <row r="112" spans="1:6" x14ac:dyDescent="0.25">
      <c r="A112" s="28">
        <v>109</v>
      </c>
      <c r="B112" s="28" t="s">
        <v>719</v>
      </c>
      <c r="C112" s="65">
        <f>(5537.11+112.3+180.78+156+2291.02)*2</f>
        <v>16554.419999999998</v>
      </c>
      <c r="D112" s="41">
        <v>14257.999999999998</v>
      </c>
      <c r="E112" s="28" t="s">
        <v>716</v>
      </c>
      <c r="F112" s="29" t="s">
        <v>720</v>
      </c>
    </row>
    <row r="113" spans="1:6" x14ac:dyDescent="0.25">
      <c r="A113" s="28">
        <v>110</v>
      </c>
      <c r="B113" s="28" t="s">
        <v>719</v>
      </c>
      <c r="C113" s="65">
        <f>(4752.83+112.3+180.78+133.5+1966.31)*2</f>
        <v>14291.439999999999</v>
      </c>
      <c r="D113" s="41">
        <v>11645.899999999998</v>
      </c>
      <c r="E113" s="28" t="s">
        <v>716</v>
      </c>
      <c r="F113" s="29" t="s">
        <v>720</v>
      </c>
    </row>
    <row r="114" spans="1:6" x14ac:dyDescent="0.25">
      <c r="A114" s="28">
        <v>111</v>
      </c>
      <c r="B114" s="28" t="s">
        <v>719</v>
      </c>
      <c r="C114" s="65">
        <f>(4323.58+112.3+180.78+121.5+1788.73)*2</f>
        <v>13053.779999999999</v>
      </c>
      <c r="D114" s="41">
        <v>11491.46</v>
      </c>
      <c r="E114" s="28" t="s">
        <v>716</v>
      </c>
      <c r="F114" s="29" t="s">
        <v>720</v>
      </c>
    </row>
    <row r="115" spans="1:6" x14ac:dyDescent="0.25">
      <c r="A115" s="28">
        <v>112</v>
      </c>
      <c r="B115" s="28" t="s">
        <v>719</v>
      </c>
      <c r="C115" s="65">
        <f>(4895.91+112.3+180.78+137.5+2025.47)*2</f>
        <v>14703.92</v>
      </c>
      <c r="D115" s="41">
        <v>11972.880000000001</v>
      </c>
      <c r="E115" s="28" t="s">
        <v>716</v>
      </c>
      <c r="F115" s="29" t="s">
        <v>720</v>
      </c>
    </row>
    <row r="116" spans="1:6" x14ac:dyDescent="0.25">
      <c r="A116" s="28">
        <v>113</v>
      </c>
      <c r="B116" s="28" t="s">
        <v>719</v>
      </c>
      <c r="C116" s="65">
        <f>(4895.91+112.3+180.78+137.5+2025.47)*2</f>
        <v>14703.92</v>
      </c>
      <c r="D116" s="41">
        <v>12051.86</v>
      </c>
      <c r="E116" s="28" t="s">
        <v>716</v>
      </c>
      <c r="F116" s="29" t="s">
        <v>720</v>
      </c>
    </row>
    <row r="117" spans="1:6" x14ac:dyDescent="0.25">
      <c r="A117" s="28">
        <v>114</v>
      </c>
      <c r="B117" s="28" t="s">
        <v>719</v>
      </c>
      <c r="C117" s="65">
        <f>(4752.83+112.3+180.78+133.5+1966.31)*2</f>
        <v>14291.439999999999</v>
      </c>
      <c r="D117" s="41">
        <v>11838.239999999998</v>
      </c>
      <c r="E117" s="28" t="s">
        <v>716</v>
      </c>
      <c r="F117" s="29" t="s">
        <v>720</v>
      </c>
    </row>
    <row r="118" spans="1:6" x14ac:dyDescent="0.25">
      <c r="A118" s="28">
        <v>115</v>
      </c>
      <c r="B118" s="28" t="s">
        <v>719</v>
      </c>
      <c r="C118" s="65">
        <f>(5868.1+112.3+180.78+165+2427.78)*2</f>
        <v>17507.920000000002</v>
      </c>
      <c r="D118" s="41">
        <v>12887.160000000002</v>
      </c>
      <c r="E118" s="28" t="s">
        <v>716</v>
      </c>
      <c r="F118" s="29" t="s">
        <v>720</v>
      </c>
    </row>
    <row r="119" spans="1:6" x14ac:dyDescent="0.25">
      <c r="A119" s="28">
        <v>116</v>
      </c>
      <c r="B119" s="28" t="s">
        <v>719</v>
      </c>
      <c r="C119" s="65">
        <f>(6036.5+112.3+180.78+170+2497.61)*2</f>
        <v>17994.38</v>
      </c>
      <c r="D119" s="41">
        <v>15340.52</v>
      </c>
      <c r="E119" s="28" t="s">
        <v>716</v>
      </c>
      <c r="F119" s="29" t="s">
        <v>720</v>
      </c>
    </row>
    <row r="120" spans="1:6" x14ac:dyDescent="0.25">
      <c r="A120" s="28">
        <v>117</v>
      </c>
      <c r="B120" s="28" t="s">
        <v>719</v>
      </c>
      <c r="C120" s="65">
        <f>(5868.1+112.3+180.78+165+2427.78)*2</f>
        <v>17507.920000000002</v>
      </c>
      <c r="D120" s="41">
        <v>14950.880000000001</v>
      </c>
      <c r="E120" s="28" t="s">
        <v>716</v>
      </c>
      <c r="F120" s="29" t="s">
        <v>720</v>
      </c>
    </row>
    <row r="121" spans="1:6" x14ac:dyDescent="0.25">
      <c r="A121" s="28">
        <v>118</v>
      </c>
      <c r="B121" s="28" t="s">
        <v>719</v>
      </c>
      <c r="C121" s="65">
        <f>(5394.61+112.3+180.78+151.5+2231.77)*2</f>
        <v>16141.919999999998</v>
      </c>
      <c r="D121" s="41">
        <v>13874.699999999999</v>
      </c>
      <c r="E121" s="28" t="s">
        <v>716</v>
      </c>
      <c r="F121" s="29" t="s">
        <v>720</v>
      </c>
    </row>
    <row r="122" spans="1:6" x14ac:dyDescent="0.25">
      <c r="A122" s="28">
        <v>119</v>
      </c>
      <c r="B122" s="28" t="s">
        <v>719</v>
      </c>
      <c r="C122" s="65">
        <f>(4752.83+112.3+180.78+133.5+1966.31)*2</f>
        <v>14291.439999999999</v>
      </c>
      <c r="D122" s="41">
        <v>11645.899999999998</v>
      </c>
      <c r="E122" s="28" t="s">
        <v>716</v>
      </c>
      <c r="F122" s="29" t="s">
        <v>720</v>
      </c>
    </row>
    <row r="123" spans="1:6" x14ac:dyDescent="0.25">
      <c r="A123" s="28">
        <v>120</v>
      </c>
      <c r="B123" s="28" t="s">
        <v>719</v>
      </c>
      <c r="C123" s="65">
        <f>(5868.1+112.3+180.78+165+2427.78)*2</f>
        <v>17507.920000000002</v>
      </c>
      <c r="D123" s="41">
        <v>12896.640000000003</v>
      </c>
      <c r="E123" s="28" t="s">
        <v>716</v>
      </c>
      <c r="F123" s="29" t="s">
        <v>720</v>
      </c>
    </row>
    <row r="124" spans="1:6" x14ac:dyDescent="0.25">
      <c r="A124" s="28">
        <v>121</v>
      </c>
      <c r="B124" s="28" t="s">
        <v>719</v>
      </c>
      <c r="C124" s="65">
        <f>(4323.58+112.3+180.78+121.5+1788.73)*2</f>
        <v>13053.779999999999</v>
      </c>
      <c r="D124" s="41">
        <v>11510.399999999998</v>
      </c>
      <c r="E124" s="28" t="s">
        <v>716</v>
      </c>
      <c r="F124" s="29" t="s">
        <v>720</v>
      </c>
    </row>
    <row r="125" spans="1:6" x14ac:dyDescent="0.25">
      <c r="A125" s="28">
        <v>122</v>
      </c>
      <c r="B125" s="28" t="s">
        <v>719</v>
      </c>
      <c r="C125" s="65">
        <f>(4895.91+112.3+180.78+137.5+2025.47)*2</f>
        <v>14703.92</v>
      </c>
      <c r="D125" s="41">
        <v>11952.34</v>
      </c>
      <c r="E125" s="28" t="s">
        <v>716</v>
      </c>
      <c r="F125" s="29" t="s">
        <v>720</v>
      </c>
    </row>
    <row r="126" spans="1:6" x14ac:dyDescent="0.25">
      <c r="A126" s="28">
        <v>123</v>
      </c>
      <c r="B126" s="28" t="s">
        <v>719</v>
      </c>
      <c r="C126" s="65">
        <f>(4466.68+112.3+180.78+125.5+1847.91)*2</f>
        <v>13466.34</v>
      </c>
      <c r="D126" s="41">
        <v>11821.68</v>
      </c>
      <c r="E126" s="28" t="s">
        <v>716</v>
      </c>
      <c r="F126" s="29" t="s">
        <v>720</v>
      </c>
    </row>
    <row r="127" spans="1:6" x14ac:dyDescent="0.25">
      <c r="A127" s="28">
        <v>124</v>
      </c>
      <c r="B127" s="28" t="s">
        <v>719</v>
      </c>
      <c r="C127" s="65">
        <f>(4752.83+112.3+180.78+133.5+1966.31)*2</f>
        <v>14291.439999999999</v>
      </c>
      <c r="D127" s="41">
        <v>11663.22</v>
      </c>
      <c r="E127" s="28" t="s">
        <v>716</v>
      </c>
      <c r="F127" s="29" t="s">
        <v>720</v>
      </c>
    </row>
    <row r="128" spans="1:6" x14ac:dyDescent="0.25">
      <c r="A128" s="28">
        <v>125</v>
      </c>
      <c r="B128" s="28" t="s">
        <v>719</v>
      </c>
      <c r="C128" s="65">
        <f>(4180.48+112.3+180.78+117.5+1729.55)*2</f>
        <v>12641.22</v>
      </c>
      <c r="D128" s="41">
        <v>11154.22</v>
      </c>
      <c r="E128" s="28" t="s">
        <v>716</v>
      </c>
      <c r="F128" s="29" t="s">
        <v>720</v>
      </c>
    </row>
    <row r="129" spans="1:6" x14ac:dyDescent="0.25">
      <c r="A129" s="28">
        <v>126</v>
      </c>
      <c r="B129" s="28" t="s">
        <v>719</v>
      </c>
      <c r="C129" s="65">
        <f>(4180.48+112.3+180.78+117.5+1729.55)*2</f>
        <v>12641.22</v>
      </c>
      <c r="D129" s="41">
        <v>11191.24</v>
      </c>
      <c r="E129" s="28" t="s">
        <v>716</v>
      </c>
      <c r="F129" s="29" t="s">
        <v>720</v>
      </c>
    </row>
    <row r="130" spans="1:6" x14ac:dyDescent="0.25">
      <c r="A130" s="28">
        <v>127</v>
      </c>
      <c r="B130" s="28" t="s">
        <v>719</v>
      </c>
      <c r="C130" s="65">
        <f>(4895.91+112.3+180.78+137.5+2025.47)*2</f>
        <v>14703.92</v>
      </c>
      <c r="D130" s="41">
        <v>11952.34</v>
      </c>
      <c r="E130" s="28" t="s">
        <v>716</v>
      </c>
      <c r="F130" s="29" t="s">
        <v>720</v>
      </c>
    </row>
    <row r="131" spans="1:6" x14ac:dyDescent="0.25">
      <c r="A131" s="28">
        <v>128</v>
      </c>
      <c r="B131" s="28" t="s">
        <v>719</v>
      </c>
      <c r="C131" s="65">
        <f>(4180.48+112.3+180.78+117.5+1729.55)*2</f>
        <v>12641.22</v>
      </c>
      <c r="D131" s="41">
        <v>11178.14</v>
      </c>
      <c r="E131" s="28" t="s">
        <v>716</v>
      </c>
      <c r="F131" s="29" t="s">
        <v>720</v>
      </c>
    </row>
    <row r="132" spans="1:6" x14ac:dyDescent="0.25">
      <c r="A132" s="28">
        <v>129</v>
      </c>
      <c r="B132" s="28" t="s">
        <v>719</v>
      </c>
      <c r="C132" s="65">
        <f>(4752.83+112.3+180.78+133.5+1966.31)*2</f>
        <v>14291.439999999999</v>
      </c>
      <c r="D132" s="41">
        <v>11645.899999999998</v>
      </c>
      <c r="E132" s="28" t="s">
        <v>716</v>
      </c>
      <c r="F132" s="29" t="s">
        <v>720</v>
      </c>
    </row>
    <row r="133" spans="1:6" x14ac:dyDescent="0.25">
      <c r="A133" s="28">
        <v>130</v>
      </c>
      <c r="B133" s="28" t="s">
        <v>719</v>
      </c>
      <c r="C133" s="65">
        <f>(4752.83+112.3+180.74+133.5+1966.31)*2</f>
        <v>14291.36</v>
      </c>
      <c r="D133" s="41">
        <v>10855.880000000001</v>
      </c>
      <c r="E133" s="28" t="s">
        <v>716</v>
      </c>
      <c r="F133" s="29" t="s">
        <v>720</v>
      </c>
    </row>
    <row r="134" spans="1:6" x14ac:dyDescent="0.25">
      <c r="A134" s="28">
        <v>131</v>
      </c>
      <c r="B134" s="28" t="s">
        <v>719</v>
      </c>
      <c r="C134" s="65">
        <f>(5251.54+112.3+180.78+147.5+2172.57)*2</f>
        <v>15729.380000000001</v>
      </c>
      <c r="D134" s="41">
        <v>11739.52</v>
      </c>
      <c r="E134" s="28" t="s">
        <v>716</v>
      </c>
      <c r="F134" s="29" t="s">
        <v>720</v>
      </c>
    </row>
    <row r="135" spans="1:6" x14ac:dyDescent="0.25">
      <c r="A135" s="28">
        <v>132</v>
      </c>
      <c r="B135" s="28" t="s">
        <v>719</v>
      </c>
      <c r="C135" s="65">
        <f>(4895.91+112.3+180.78+137.5+2025.47)*2</f>
        <v>14703.92</v>
      </c>
      <c r="D135" s="41">
        <v>11093.1</v>
      </c>
      <c r="E135" s="28" t="s">
        <v>716</v>
      </c>
      <c r="F135" s="29" t="s">
        <v>720</v>
      </c>
    </row>
    <row r="136" spans="1:6" x14ac:dyDescent="0.25">
      <c r="A136" s="28">
        <v>133</v>
      </c>
      <c r="B136" s="28" t="s">
        <v>719</v>
      </c>
      <c r="C136" s="65">
        <f>(5868.1+112.3+180.78+165+2427.78)*2</f>
        <v>17507.920000000002</v>
      </c>
      <c r="D136" s="41">
        <v>14950.880000000001</v>
      </c>
      <c r="E136" s="28" t="s">
        <v>716</v>
      </c>
      <c r="F136" s="29" t="s">
        <v>720</v>
      </c>
    </row>
    <row r="137" spans="1:6" x14ac:dyDescent="0.25">
      <c r="A137" s="28">
        <v>134</v>
      </c>
      <c r="B137" s="28" t="s">
        <v>719</v>
      </c>
      <c r="C137" s="65">
        <f>(4180.48+112.3+180.78+117.5+1729.55)*2</f>
        <v>12641.22</v>
      </c>
      <c r="D137" s="41">
        <v>11178.14</v>
      </c>
      <c r="E137" s="28" t="s">
        <v>716</v>
      </c>
      <c r="F137" s="29" t="s">
        <v>720</v>
      </c>
    </row>
    <row r="138" spans="1:6" x14ac:dyDescent="0.25">
      <c r="A138" s="28">
        <v>135</v>
      </c>
      <c r="B138" s="28" t="s">
        <v>719</v>
      </c>
      <c r="C138" s="65">
        <f>(5868.1+112.3+180.78+165+2427.78)*2</f>
        <v>17507.920000000002</v>
      </c>
      <c r="D138" s="41">
        <v>14950.880000000001</v>
      </c>
      <c r="E138" s="28" t="s">
        <v>716</v>
      </c>
      <c r="F138" s="29" t="s">
        <v>720</v>
      </c>
    </row>
    <row r="139" spans="1:6" x14ac:dyDescent="0.25">
      <c r="A139" s="28">
        <v>136</v>
      </c>
      <c r="B139" s="28" t="s">
        <v>719</v>
      </c>
      <c r="C139" s="65">
        <f>(5868.1+112.3+180.78+165+2427.78)*2</f>
        <v>17507.920000000002</v>
      </c>
      <c r="D139" s="41">
        <v>14950.880000000001</v>
      </c>
      <c r="E139" s="28" t="s">
        <v>716</v>
      </c>
      <c r="F139" s="29" t="s">
        <v>720</v>
      </c>
    </row>
    <row r="140" spans="1:6" x14ac:dyDescent="0.25">
      <c r="A140" s="28">
        <v>137</v>
      </c>
      <c r="B140" s="28" t="s">
        <v>719</v>
      </c>
      <c r="C140" s="65">
        <f>(5868.1+112.3+180.78+165+2427.78)*2</f>
        <v>17507.920000000002</v>
      </c>
      <c r="D140" s="41">
        <v>12920.560000000001</v>
      </c>
      <c r="E140" s="28" t="s">
        <v>716</v>
      </c>
      <c r="F140" s="29" t="s">
        <v>720</v>
      </c>
    </row>
    <row r="141" spans="1:6" x14ac:dyDescent="0.25">
      <c r="A141" s="28">
        <v>138</v>
      </c>
      <c r="B141" s="28" t="s">
        <v>719</v>
      </c>
      <c r="C141" s="65">
        <f>(4752.83+112.3+180.78+133.5+1966.31)*2</f>
        <v>14291.439999999999</v>
      </c>
      <c r="D141" s="41">
        <v>12039.179999999998</v>
      </c>
      <c r="E141" s="28" t="s">
        <v>716</v>
      </c>
      <c r="F141" s="29" t="s">
        <v>720</v>
      </c>
    </row>
    <row r="142" spans="1:6" x14ac:dyDescent="0.25">
      <c r="A142" s="28">
        <v>139</v>
      </c>
      <c r="B142" s="28" t="s">
        <v>719</v>
      </c>
      <c r="C142" s="65">
        <f>(5394.61+112.3+180.78+151.5+2231.77)*2</f>
        <v>16141.919999999998</v>
      </c>
      <c r="D142" s="41">
        <v>11986.259999999998</v>
      </c>
      <c r="E142" s="28" t="s">
        <v>716</v>
      </c>
      <c r="F142" s="29" t="s">
        <v>720</v>
      </c>
    </row>
    <row r="143" spans="1:6" x14ac:dyDescent="0.25">
      <c r="A143" s="28">
        <v>140</v>
      </c>
      <c r="B143" s="28" t="s">
        <v>719</v>
      </c>
      <c r="C143" s="65">
        <f>(4323.58+112.3+180.78+121.5+1788.73)*2</f>
        <v>13053.779999999999</v>
      </c>
      <c r="D143" s="41">
        <v>11476.999999999998</v>
      </c>
      <c r="E143" s="28" t="s">
        <v>716</v>
      </c>
      <c r="F143" s="29" t="s">
        <v>720</v>
      </c>
    </row>
    <row r="144" spans="1:6" x14ac:dyDescent="0.25">
      <c r="A144" s="28">
        <v>141</v>
      </c>
      <c r="B144" s="28" t="s">
        <v>719</v>
      </c>
      <c r="C144" s="65">
        <f>(4895.91+112.3+180.78+137.5+2025.47)*2</f>
        <v>14703.92</v>
      </c>
      <c r="D144" s="41">
        <v>12780.18</v>
      </c>
      <c r="E144" s="28" t="s">
        <v>716</v>
      </c>
      <c r="F144" s="29" t="s">
        <v>720</v>
      </c>
    </row>
    <row r="145" spans="1:6" x14ac:dyDescent="0.25">
      <c r="A145" s="28">
        <v>142</v>
      </c>
      <c r="B145" s="28" t="s">
        <v>719</v>
      </c>
      <c r="C145" s="65">
        <f>(5394.61+112.3+180.78+151.5+2231.77)*2</f>
        <v>16141.919999999998</v>
      </c>
      <c r="D145" s="41">
        <v>11986.259999999998</v>
      </c>
      <c r="E145" s="28" t="s">
        <v>716</v>
      </c>
      <c r="F145" s="29" t="s">
        <v>720</v>
      </c>
    </row>
    <row r="146" spans="1:6" x14ac:dyDescent="0.25">
      <c r="A146" s="28">
        <v>143</v>
      </c>
      <c r="B146" s="28" t="s">
        <v>719</v>
      </c>
      <c r="C146" s="65">
        <f>(4752.83+112.3+180.78+133.5+1966.31)*2</f>
        <v>14291.439999999999</v>
      </c>
      <c r="D146" s="41">
        <v>10846.48</v>
      </c>
      <c r="E146" s="28" t="s">
        <v>716</v>
      </c>
      <c r="F146" s="29" t="s">
        <v>720</v>
      </c>
    </row>
    <row r="147" spans="1:6" x14ac:dyDescent="0.25">
      <c r="A147" s="28">
        <v>144</v>
      </c>
      <c r="B147" s="28" t="s">
        <v>719</v>
      </c>
      <c r="C147" s="65">
        <f>(5725.05+112.3+180.78+161+2368.56)*2</f>
        <v>17095.38</v>
      </c>
      <c r="D147" s="41">
        <v>12600.600000000002</v>
      </c>
      <c r="E147" s="28" t="s">
        <v>716</v>
      </c>
      <c r="F147" s="29" t="s">
        <v>720</v>
      </c>
    </row>
    <row r="148" spans="1:6" x14ac:dyDescent="0.25">
      <c r="A148" s="28">
        <v>145</v>
      </c>
      <c r="B148" s="28" t="s">
        <v>719</v>
      </c>
      <c r="C148" s="65">
        <f>(5394.61+112.3+180.78+151.5+2231.77)*2</f>
        <v>16141.919999999998</v>
      </c>
      <c r="D148" s="41">
        <v>11999.579999999998</v>
      </c>
      <c r="E148" s="28" t="s">
        <v>716</v>
      </c>
      <c r="F148" s="29" t="s">
        <v>720</v>
      </c>
    </row>
    <row r="149" spans="1:6" x14ac:dyDescent="0.25">
      <c r="A149" s="28">
        <v>146</v>
      </c>
      <c r="B149" s="28" t="s">
        <v>719</v>
      </c>
      <c r="C149" s="65">
        <f>(5725.05+112.3+180.78+161+2368.56)*2</f>
        <v>17095.38</v>
      </c>
      <c r="D149" s="41">
        <v>12587.28</v>
      </c>
      <c r="E149" s="28" t="s">
        <v>716</v>
      </c>
      <c r="F149" s="29" t="s">
        <v>720</v>
      </c>
    </row>
    <row r="150" spans="1:6" x14ac:dyDescent="0.25">
      <c r="A150" s="28">
        <v>147</v>
      </c>
      <c r="B150" s="28" t="s">
        <v>719</v>
      </c>
      <c r="C150" s="65">
        <f>(4466.68+112.3+180.78+125.5+1847.91)*2</f>
        <v>13466.34</v>
      </c>
      <c r="D150" s="41">
        <v>11840.64</v>
      </c>
      <c r="E150" s="28" t="s">
        <v>716</v>
      </c>
      <c r="F150" s="29" t="s">
        <v>720</v>
      </c>
    </row>
    <row r="151" spans="1:6" x14ac:dyDescent="0.25">
      <c r="A151" s="28">
        <v>148</v>
      </c>
      <c r="B151" s="28" t="s">
        <v>719</v>
      </c>
      <c r="C151" s="65">
        <f>(6036.5+112.3+180.78+170+2497.61)*2</f>
        <v>17994.38</v>
      </c>
      <c r="D151" s="41">
        <v>15340.52</v>
      </c>
      <c r="E151" s="28" t="s">
        <v>716</v>
      </c>
      <c r="F151" s="29" t="s">
        <v>720</v>
      </c>
    </row>
    <row r="152" spans="1:6" x14ac:dyDescent="0.25">
      <c r="A152" s="28">
        <v>149</v>
      </c>
      <c r="B152" s="28" t="s">
        <v>719</v>
      </c>
      <c r="C152" s="65">
        <f>(4466.68+112.3+180.78+125.5+1847.91)*2</f>
        <v>13466.34</v>
      </c>
      <c r="D152" s="41">
        <v>11840.64</v>
      </c>
      <c r="E152" s="28" t="s">
        <v>716</v>
      </c>
      <c r="F152" s="29" t="s">
        <v>720</v>
      </c>
    </row>
    <row r="153" spans="1:6" x14ac:dyDescent="0.25">
      <c r="A153" s="28">
        <v>150</v>
      </c>
      <c r="B153" s="28" t="s">
        <v>719</v>
      </c>
      <c r="C153" s="65">
        <f>(5868.1+112.3+180.78+165+2427.78)*2</f>
        <v>17507.920000000002</v>
      </c>
      <c r="D153" s="41">
        <v>14955.860000000002</v>
      </c>
      <c r="E153" s="28" t="s">
        <v>716</v>
      </c>
      <c r="F153" s="29" t="s">
        <v>720</v>
      </c>
    </row>
    <row r="154" spans="1:6" x14ac:dyDescent="0.25">
      <c r="A154" s="28">
        <v>151</v>
      </c>
      <c r="B154" s="28" t="s">
        <v>719</v>
      </c>
      <c r="C154" s="65">
        <f>(5725.05+112.3+180.78+161+2368.56)*2</f>
        <v>17095.38</v>
      </c>
      <c r="D154" s="41">
        <v>12587.5</v>
      </c>
      <c r="E154" s="28" t="s">
        <v>716</v>
      </c>
      <c r="F154" s="29" t="s">
        <v>720</v>
      </c>
    </row>
    <row r="155" spans="1:6" x14ac:dyDescent="0.25">
      <c r="A155" s="28">
        <v>152</v>
      </c>
      <c r="B155" s="28" t="s">
        <v>719</v>
      </c>
      <c r="C155" s="65">
        <f>(5725.05+112.3+180.78+161+2368.56)*2</f>
        <v>17095.38</v>
      </c>
      <c r="D155" s="41">
        <v>12587.28</v>
      </c>
      <c r="E155" s="28" t="s">
        <v>716</v>
      </c>
      <c r="F155" s="29" t="s">
        <v>720</v>
      </c>
    </row>
    <row r="156" spans="1:6" x14ac:dyDescent="0.25">
      <c r="A156" s="28">
        <v>153</v>
      </c>
      <c r="B156" s="28" t="s">
        <v>719</v>
      </c>
      <c r="C156" s="65">
        <f>(4466.68+112.3+180.78+125.5+1847.91)*2</f>
        <v>13466.34</v>
      </c>
      <c r="D156" s="41">
        <v>11840.64</v>
      </c>
      <c r="E156" s="28" t="s">
        <v>716</v>
      </c>
      <c r="F156" s="29" t="s">
        <v>720</v>
      </c>
    </row>
    <row r="157" spans="1:6" x14ac:dyDescent="0.25">
      <c r="A157" s="28">
        <v>154</v>
      </c>
      <c r="B157" s="28" t="s">
        <v>719</v>
      </c>
      <c r="C157" s="65">
        <f>(4752.83+112.3+180.78+133.5+1966.31)*2</f>
        <v>14291.439999999999</v>
      </c>
      <c r="D157" s="41">
        <v>11650.88</v>
      </c>
      <c r="E157" s="28" t="s">
        <v>716</v>
      </c>
      <c r="F157" s="29" t="s">
        <v>720</v>
      </c>
    </row>
    <row r="158" spans="1:6" x14ac:dyDescent="0.25">
      <c r="A158" s="28">
        <v>155</v>
      </c>
      <c r="B158" s="28" t="s">
        <v>719</v>
      </c>
      <c r="C158" s="65">
        <f>(5251.54+112.3+180.78+147.5+2172.57)*2</f>
        <v>15729.380000000001</v>
      </c>
      <c r="D158" s="41">
        <v>12612.000000000002</v>
      </c>
      <c r="E158" s="28" t="s">
        <v>716</v>
      </c>
      <c r="F158" s="29" t="s">
        <v>720</v>
      </c>
    </row>
    <row r="159" spans="1:6" x14ac:dyDescent="0.25">
      <c r="A159" s="28">
        <v>156</v>
      </c>
      <c r="B159" s="28" t="s">
        <v>719</v>
      </c>
      <c r="C159" s="65">
        <f>(5725.05+112.3+180.78+161+2368.56)*2</f>
        <v>17095.38</v>
      </c>
      <c r="D159" s="41">
        <v>12600.600000000002</v>
      </c>
      <c r="E159" s="28" t="s">
        <v>716</v>
      </c>
      <c r="F159" s="29" t="s">
        <v>720</v>
      </c>
    </row>
    <row r="160" spans="1:6" x14ac:dyDescent="0.25">
      <c r="A160" s="28">
        <v>157</v>
      </c>
      <c r="B160" s="28" t="s">
        <v>719</v>
      </c>
      <c r="C160" s="65">
        <f>(4466.68+112.3+180.78+125.5+1847.91)*2</f>
        <v>13466.34</v>
      </c>
      <c r="D160" s="41">
        <v>11840.64</v>
      </c>
      <c r="E160" s="28" t="s">
        <v>716</v>
      </c>
      <c r="F160" s="29" t="s">
        <v>720</v>
      </c>
    </row>
    <row r="161" spans="1:6" x14ac:dyDescent="0.25">
      <c r="A161" s="28">
        <v>158</v>
      </c>
      <c r="B161" s="28" t="s">
        <v>719</v>
      </c>
      <c r="C161" s="65">
        <f>(5725.05+112.3+180.78+161+2368.56)*2</f>
        <v>17095.38</v>
      </c>
      <c r="D161" s="41">
        <v>12600.600000000002</v>
      </c>
      <c r="E161" s="28" t="s">
        <v>716</v>
      </c>
      <c r="F161" s="29" t="s">
        <v>720</v>
      </c>
    </row>
    <row r="162" spans="1:6" x14ac:dyDescent="0.25">
      <c r="A162" s="28">
        <v>159</v>
      </c>
      <c r="B162" s="28" t="s">
        <v>719</v>
      </c>
      <c r="C162" s="65">
        <f>(4752.83+112.3+180.78+133.5+1966.31)*2</f>
        <v>14291.439999999999</v>
      </c>
      <c r="D162" s="41">
        <v>11838.239999999998</v>
      </c>
      <c r="E162" s="28" t="s">
        <v>716</v>
      </c>
      <c r="F162" s="29" t="s">
        <v>720</v>
      </c>
    </row>
    <row r="163" spans="1:6" x14ac:dyDescent="0.25">
      <c r="A163" s="28">
        <v>160</v>
      </c>
      <c r="B163" s="28" t="s">
        <v>719</v>
      </c>
      <c r="C163" s="65">
        <f>(4466.68+112.3+180.78+125.5+1847.91)*2</f>
        <v>13466.34</v>
      </c>
      <c r="D163" s="41">
        <v>11840.64</v>
      </c>
      <c r="E163" s="28" t="s">
        <v>716</v>
      </c>
      <c r="F163" s="29" t="s">
        <v>720</v>
      </c>
    </row>
    <row r="164" spans="1:6" x14ac:dyDescent="0.25">
      <c r="A164" s="28">
        <v>161</v>
      </c>
      <c r="B164" s="28" t="s">
        <v>719</v>
      </c>
      <c r="C164" s="65">
        <f>(5537.11+112.3+180.78+156+2291.02)*2</f>
        <v>16554.419999999998</v>
      </c>
      <c r="D164" s="41">
        <v>14211.199999999997</v>
      </c>
      <c r="E164" s="28" t="s">
        <v>716</v>
      </c>
      <c r="F164" s="29" t="s">
        <v>720</v>
      </c>
    </row>
    <row r="165" spans="1:6" x14ac:dyDescent="0.25">
      <c r="A165" s="28">
        <v>162</v>
      </c>
      <c r="B165" s="28" t="s">
        <v>719</v>
      </c>
      <c r="C165" s="65">
        <f>(5725.05+112.3+180.78+161+2368.56)*2</f>
        <v>17095.38</v>
      </c>
      <c r="D165" s="41">
        <v>12587.28</v>
      </c>
      <c r="E165" s="28" t="s">
        <v>716</v>
      </c>
      <c r="F165" s="29" t="s">
        <v>720</v>
      </c>
    </row>
    <row r="166" spans="1:6" x14ac:dyDescent="0.25">
      <c r="A166" s="28">
        <v>163</v>
      </c>
      <c r="B166" s="28" t="s">
        <v>719</v>
      </c>
      <c r="C166" s="65">
        <f>(5868.1+112.3+180.78+165+2427.78)*2</f>
        <v>17507.920000000002</v>
      </c>
      <c r="D166" s="41">
        <v>14950.880000000001</v>
      </c>
      <c r="E166" s="28" t="s">
        <v>716</v>
      </c>
      <c r="F166" s="29" t="s">
        <v>720</v>
      </c>
    </row>
    <row r="167" spans="1:6" x14ac:dyDescent="0.25">
      <c r="A167" s="28">
        <v>164</v>
      </c>
      <c r="B167" s="28" t="s">
        <v>719</v>
      </c>
      <c r="C167" s="65">
        <f>(5725.05+112.3+180.78+161+2368.56)*2</f>
        <v>17095.38</v>
      </c>
      <c r="D167" s="41">
        <v>12614</v>
      </c>
      <c r="E167" s="28" t="s">
        <v>716</v>
      </c>
      <c r="F167" s="29" t="s">
        <v>720</v>
      </c>
    </row>
    <row r="168" spans="1:6" x14ac:dyDescent="0.25">
      <c r="A168" s="28">
        <v>165</v>
      </c>
      <c r="B168" s="28" t="s">
        <v>719</v>
      </c>
      <c r="C168" s="65">
        <f>(5251.54+112.3+180.78+147.5+2172.57)*2</f>
        <v>15729.380000000001</v>
      </c>
      <c r="D168" s="41">
        <v>12212.5</v>
      </c>
      <c r="E168" s="28" t="s">
        <v>716</v>
      </c>
      <c r="F168" s="29" t="s">
        <v>720</v>
      </c>
    </row>
    <row r="169" spans="1:6" x14ac:dyDescent="0.25">
      <c r="A169" s="28">
        <v>166</v>
      </c>
      <c r="B169" s="28" t="s">
        <v>719</v>
      </c>
      <c r="C169" s="65">
        <f>(5725.05+112.3+180.78+161+2368.56)*2</f>
        <v>17095.38</v>
      </c>
      <c r="D169" s="41">
        <v>12600.600000000002</v>
      </c>
      <c r="E169" s="28" t="s">
        <v>716</v>
      </c>
      <c r="F169" s="29" t="s">
        <v>720</v>
      </c>
    </row>
    <row r="170" spans="1:6" x14ac:dyDescent="0.25">
      <c r="A170" s="28">
        <v>167</v>
      </c>
      <c r="B170" s="28" t="s">
        <v>719</v>
      </c>
      <c r="C170" s="65">
        <f>(4752.86+112.3+180.78+133.5+1966.31)*2</f>
        <v>14291.5</v>
      </c>
      <c r="D170" s="41">
        <v>11845.619999999999</v>
      </c>
      <c r="E170" s="28" t="s">
        <v>716</v>
      </c>
      <c r="F170" s="29" t="s">
        <v>720</v>
      </c>
    </row>
    <row r="171" spans="1:6" x14ac:dyDescent="0.25">
      <c r="A171" s="28">
        <v>168</v>
      </c>
      <c r="B171" s="28" t="s">
        <v>719</v>
      </c>
      <c r="C171" s="65">
        <f>(5251.54+112.3+180.78+147.5+2172.57)*2</f>
        <v>15729.380000000001</v>
      </c>
      <c r="D171" s="41">
        <v>11739.52</v>
      </c>
      <c r="E171" s="28" t="s">
        <v>716</v>
      </c>
      <c r="F171" s="29" t="s">
        <v>720</v>
      </c>
    </row>
    <row r="172" spans="1:6" x14ac:dyDescent="0.25">
      <c r="A172" s="28">
        <v>169</v>
      </c>
      <c r="B172" s="28" t="s">
        <v>719</v>
      </c>
      <c r="C172" s="65">
        <f>(4895.91+112.3+180.78+137.5+2025.47)*2</f>
        <v>14703.92</v>
      </c>
      <c r="D172" s="41">
        <v>12118.34</v>
      </c>
      <c r="E172" s="28" t="s">
        <v>716</v>
      </c>
      <c r="F172" s="29" t="s">
        <v>720</v>
      </c>
    </row>
    <row r="173" spans="1:6" x14ac:dyDescent="0.25">
      <c r="A173" s="28">
        <v>170</v>
      </c>
      <c r="B173" s="28" t="s">
        <v>719</v>
      </c>
      <c r="C173" s="65">
        <f>(4180.48+112.3+180.78+117.5+1729.55)*2</f>
        <v>12641.22</v>
      </c>
      <c r="D173" s="41">
        <v>11178.14</v>
      </c>
      <c r="E173" s="28" t="s">
        <v>716</v>
      </c>
      <c r="F173" s="29" t="s">
        <v>720</v>
      </c>
    </row>
  </sheetData>
  <pageMargins left="0.7" right="0.7" top="0.75" bottom="0.75" header="0.3" footer="0.3"/>
  <ignoredErrors>
    <ignoredError sqref="C10 C15 C18 C22 C26 C36 C51 C57 C119 C130 C137 C148 C151 C160 C166 C16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3"/>
  <sheetViews>
    <sheetView topLeftCell="A66" workbookViewId="0">
      <selection activeCell="C176" sqref="C176"/>
    </sheetView>
  </sheetViews>
  <sheetFormatPr baseColWidth="10" defaultColWidth="9.140625" defaultRowHeight="15" x14ac:dyDescent="0.25"/>
  <cols>
    <col min="1" max="1" width="4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0">
        <v>1</v>
      </c>
      <c r="B4" s="31" t="s">
        <v>721</v>
      </c>
      <c r="C4" s="31">
        <v>0</v>
      </c>
      <c r="D4" s="31">
        <v>0</v>
      </c>
      <c r="E4" s="29" t="s">
        <v>716</v>
      </c>
      <c r="F4" s="29" t="s">
        <v>722</v>
      </c>
    </row>
    <row r="5" spans="1:6" x14ac:dyDescent="0.25">
      <c r="A5" s="30">
        <f t="shared" ref="A5:A37" si="0">1+A4</f>
        <v>2</v>
      </c>
      <c r="B5" s="31" t="s">
        <v>721</v>
      </c>
      <c r="C5" s="31">
        <v>0</v>
      </c>
      <c r="D5" s="31">
        <v>0</v>
      </c>
      <c r="E5" s="29" t="s">
        <v>716</v>
      </c>
      <c r="F5" s="29" t="s">
        <v>722</v>
      </c>
    </row>
    <row r="6" spans="1:6" x14ac:dyDescent="0.25">
      <c r="A6" s="30">
        <f t="shared" si="0"/>
        <v>3</v>
      </c>
      <c r="B6" s="31" t="s">
        <v>721</v>
      </c>
      <c r="C6" s="31">
        <v>0</v>
      </c>
      <c r="D6" s="31">
        <v>0</v>
      </c>
      <c r="E6" s="29" t="s">
        <v>716</v>
      </c>
      <c r="F6" s="29" t="s">
        <v>722</v>
      </c>
    </row>
    <row r="7" spans="1:6" x14ac:dyDescent="0.25">
      <c r="A7" s="30">
        <f t="shared" si="0"/>
        <v>4</v>
      </c>
      <c r="B7" s="31" t="s">
        <v>721</v>
      </c>
      <c r="C7" s="31">
        <v>0</v>
      </c>
      <c r="D7" s="31">
        <v>0</v>
      </c>
      <c r="E7" s="29" t="s">
        <v>716</v>
      </c>
      <c r="F7" s="29" t="s">
        <v>722</v>
      </c>
    </row>
    <row r="8" spans="1:6" x14ac:dyDescent="0.25">
      <c r="A8" s="30">
        <f t="shared" si="0"/>
        <v>5</v>
      </c>
      <c r="B8" s="31" t="s">
        <v>721</v>
      </c>
      <c r="C8" s="31">
        <v>0</v>
      </c>
      <c r="D8" s="31">
        <v>0</v>
      </c>
      <c r="E8" s="29" t="s">
        <v>716</v>
      </c>
      <c r="F8" s="29" t="s">
        <v>722</v>
      </c>
    </row>
    <row r="9" spans="1:6" x14ac:dyDescent="0.25">
      <c r="A9" s="30">
        <f t="shared" si="0"/>
        <v>6</v>
      </c>
      <c r="B9" s="31" t="s">
        <v>721</v>
      </c>
      <c r="C9" s="31">
        <v>0</v>
      </c>
      <c r="D9" s="31">
        <v>0</v>
      </c>
      <c r="E9" s="29" t="s">
        <v>716</v>
      </c>
      <c r="F9" s="29" t="s">
        <v>722</v>
      </c>
    </row>
    <row r="10" spans="1:6" x14ac:dyDescent="0.25">
      <c r="A10" s="30">
        <f t="shared" si="0"/>
        <v>7</v>
      </c>
      <c r="B10" s="31" t="s">
        <v>721</v>
      </c>
      <c r="C10" s="31">
        <v>0</v>
      </c>
      <c r="D10" s="31">
        <v>0</v>
      </c>
      <c r="E10" s="29" t="s">
        <v>716</v>
      </c>
      <c r="F10" s="29" t="s">
        <v>722</v>
      </c>
    </row>
    <row r="11" spans="1:6" x14ac:dyDescent="0.25">
      <c r="A11" s="30">
        <f t="shared" si="0"/>
        <v>8</v>
      </c>
      <c r="B11" s="31" t="s">
        <v>721</v>
      </c>
      <c r="C11" s="31">
        <v>0</v>
      </c>
      <c r="D11" s="31">
        <v>0</v>
      </c>
      <c r="E11" s="29" t="s">
        <v>716</v>
      </c>
      <c r="F11" s="29" t="s">
        <v>722</v>
      </c>
    </row>
    <row r="12" spans="1:6" x14ac:dyDescent="0.25">
      <c r="A12" s="30">
        <f t="shared" si="0"/>
        <v>9</v>
      </c>
      <c r="B12" s="31" t="s">
        <v>721</v>
      </c>
      <c r="C12" s="31">
        <v>0</v>
      </c>
      <c r="D12" s="31">
        <v>0</v>
      </c>
      <c r="E12" s="29" t="s">
        <v>716</v>
      </c>
      <c r="F12" s="29" t="s">
        <v>722</v>
      </c>
    </row>
    <row r="13" spans="1:6" x14ac:dyDescent="0.25">
      <c r="A13" s="30">
        <f t="shared" si="0"/>
        <v>10</v>
      </c>
      <c r="B13" s="31" t="s">
        <v>721</v>
      </c>
      <c r="C13" s="31">
        <v>0</v>
      </c>
      <c r="D13" s="31">
        <v>0</v>
      </c>
      <c r="E13" s="29" t="s">
        <v>716</v>
      </c>
      <c r="F13" s="29" t="s">
        <v>722</v>
      </c>
    </row>
    <row r="14" spans="1:6" x14ac:dyDescent="0.25">
      <c r="A14" s="30">
        <f t="shared" si="0"/>
        <v>11</v>
      </c>
      <c r="B14" s="31" t="s">
        <v>721</v>
      </c>
      <c r="C14" s="31">
        <v>0</v>
      </c>
      <c r="D14" s="31">
        <v>0</v>
      </c>
      <c r="E14" s="29" t="s">
        <v>716</v>
      </c>
      <c r="F14" s="29" t="s">
        <v>722</v>
      </c>
    </row>
    <row r="15" spans="1:6" x14ac:dyDescent="0.25">
      <c r="A15" s="30">
        <f t="shared" si="0"/>
        <v>12</v>
      </c>
      <c r="B15" s="31" t="s">
        <v>721</v>
      </c>
      <c r="C15" s="31">
        <v>0</v>
      </c>
      <c r="D15" s="31">
        <v>0</v>
      </c>
      <c r="E15" s="29" t="s">
        <v>716</v>
      </c>
      <c r="F15" s="29" t="s">
        <v>722</v>
      </c>
    </row>
    <row r="16" spans="1:6" x14ac:dyDescent="0.25">
      <c r="A16" s="30">
        <f t="shared" si="0"/>
        <v>13</v>
      </c>
      <c r="B16" s="31" t="s">
        <v>721</v>
      </c>
      <c r="C16" s="31">
        <v>0</v>
      </c>
      <c r="D16" s="31">
        <v>0</v>
      </c>
      <c r="E16" s="29" t="s">
        <v>716</v>
      </c>
      <c r="F16" s="29" t="s">
        <v>722</v>
      </c>
    </row>
    <row r="17" spans="1:6" x14ac:dyDescent="0.25">
      <c r="A17" s="30">
        <f t="shared" si="0"/>
        <v>14</v>
      </c>
      <c r="B17" s="31" t="s">
        <v>721</v>
      </c>
      <c r="C17" s="31">
        <v>0</v>
      </c>
      <c r="D17" s="31">
        <v>0</v>
      </c>
      <c r="E17" s="29" t="s">
        <v>716</v>
      </c>
      <c r="F17" s="29" t="s">
        <v>722</v>
      </c>
    </row>
    <row r="18" spans="1:6" x14ac:dyDescent="0.25">
      <c r="A18" s="30">
        <f t="shared" si="0"/>
        <v>15</v>
      </c>
      <c r="B18" s="31" t="s">
        <v>721</v>
      </c>
      <c r="C18" s="31">
        <v>0</v>
      </c>
      <c r="D18" s="31">
        <v>0</v>
      </c>
      <c r="E18" s="29" t="s">
        <v>716</v>
      </c>
      <c r="F18" s="29" t="s">
        <v>722</v>
      </c>
    </row>
    <row r="19" spans="1:6" x14ac:dyDescent="0.25">
      <c r="A19" s="30">
        <f t="shared" si="0"/>
        <v>16</v>
      </c>
      <c r="B19" s="31" t="s">
        <v>721</v>
      </c>
      <c r="C19" s="31">
        <v>0</v>
      </c>
      <c r="D19" s="31">
        <v>0</v>
      </c>
      <c r="E19" s="29" t="s">
        <v>716</v>
      </c>
      <c r="F19" s="29" t="s">
        <v>722</v>
      </c>
    </row>
    <row r="20" spans="1:6" x14ac:dyDescent="0.25">
      <c r="A20" s="30">
        <f t="shared" si="0"/>
        <v>17</v>
      </c>
      <c r="B20" s="31" t="s">
        <v>721</v>
      </c>
      <c r="C20" s="31">
        <v>0</v>
      </c>
      <c r="D20" s="31">
        <v>0</v>
      </c>
      <c r="E20" s="29" t="s">
        <v>716</v>
      </c>
      <c r="F20" s="29" t="s">
        <v>722</v>
      </c>
    </row>
    <row r="21" spans="1:6" x14ac:dyDescent="0.25">
      <c r="A21" s="30">
        <f t="shared" si="0"/>
        <v>18</v>
      </c>
      <c r="B21" s="31" t="s">
        <v>721</v>
      </c>
      <c r="C21" s="31">
        <v>0</v>
      </c>
      <c r="D21" s="31">
        <v>0</v>
      </c>
      <c r="E21" s="29" t="s">
        <v>716</v>
      </c>
      <c r="F21" s="29" t="s">
        <v>722</v>
      </c>
    </row>
    <row r="22" spans="1:6" x14ac:dyDescent="0.25">
      <c r="A22" s="30">
        <f t="shared" si="0"/>
        <v>19</v>
      </c>
      <c r="B22" s="31" t="s">
        <v>721</v>
      </c>
      <c r="C22" s="31">
        <v>0</v>
      </c>
      <c r="D22" s="31">
        <v>0</v>
      </c>
      <c r="E22" s="29" t="s">
        <v>716</v>
      </c>
      <c r="F22" s="29" t="s">
        <v>722</v>
      </c>
    </row>
    <row r="23" spans="1:6" x14ac:dyDescent="0.25">
      <c r="A23" s="30">
        <f t="shared" si="0"/>
        <v>20</v>
      </c>
      <c r="B23" s="31" t="s">
        <v>721</v>
      </c>
      <c r="C23" s="31">
        <v>0</v>
      </c>
      <c r="D23" s="31">
        <v>0</v>
      </c>
      <c r="E23" s="29" t="s">
        <v>716</v>
      </c>
      <c r="F23" s="29" t="s">
        <v>722</v>
      </c>
    </row>
    <row r="24" spans="1:6" x14ac:dyDescent="0.25">
      <c r="A24" s="30">
        <f t="shared" si="0"/>
        <v>21</v>
      </c>
      <c r="B24" s="31" t="s">
        <v>721</v>
      </c>
      <c r="C24" s="31">
        <v>0</v>
      </c>
      <c r="D24" s="31">
        <v>0</v>
      </c>
      <c r="E24" s="29" t="s">
        <v>716</v>
      </c>
      <c r="F24" s="29" t="s">
        <v>722</v>
      </c>
    </row>
    <row r="25" spans="1:6" x14ac:dyDescent="0.25">
      <c r="A25" s="30">
        <f t="shared" si="0"/>
        <v>22</v>
      </c>
      <c r="B25" s="31" t="s">
        <v>721</v>
      </c>
      <c r="C25" s="31">
        <v>0</v>
      </c>
      <c r="D25" s="31">
        <v>0</v>
      </c>
      <c r="E25" s="29" t="s">
        <v>716</v>
      </c>
      <c r="F25" s="29" t="s">
        <v>722</v>
      </c>
    </row>
    <row r="26" spans="1:6" x14ac:dyDescent="0.25">
      <c r="A26" s="30">
        <f t="shared" si="0"/>
        <v>23</v>
      </c>
      <c r="B26" s="31" t="s">
        <v>721</v>
      </c>
      <c r="C26" s="31">
        <v>0</v>
      </c>
      <c r="D26" s="31">
        <v>0</v>
      </c>
      <c r="E26" s="29" t="s">
        <v>716</v>
      </c>
      <c r="F26" s="29" t="s">
        <v>722</v>
      </c>
    </row>
    <row r="27" spans="1:6" x14ac:dyDescent="0.25">
      <c r="A27" s="30">
        <f t="shared" si="0"/>
        <v>24</v>
      </c>
      <c r="B27" s="31" t="s">
        <v>721</v>
      </c>
      <c r="C27" s="31">
        <v>0</v>
      </c>
      <c r="D27" s="31">
        <v>0</v>
      </c>
      <c r="E27" s="29" t="s">
        <v>716</v>
      </c>
      <c r="F27" s="29" t="s">
        <v>722</v>
      </c>
    </row>
    <row r="28" spans="1:6" x14ac:dyDescent="0.25">
      <c r="A28" s="30">
        <f t="shared" si="0"/>
        <v>25</v>
      </c>
      <c r="B28" s="31" t="s">
        <v>721</v>
      </c>
      <c r="C28" s="31">
        <v>0</v>
      </c>
      <c r="D28" s="31">
        <v>0</v>
      </c>
      <c r="E28" s="29" t="s">
        <v>716</v>
      </c>
      <c r="F28" s="29" t="s">
        <v>722</v>
      </c>
    </row>
    <row r="29" spans="1:6" x14ac:dyDescent="0.25">
      <c r="A29" s="30">
        <f t="shared" si="0"/>
        <v>26</v>
      </c>
      <c r="B29" s="31" t="s">
        <v>721</v>
      </c>
      <c r="C29" s="31">
        <v>0</v>
      </c>
      <c r="D29" s="31">
        <v>0</v>
      </c>
      <c r="E29" s="29" t="s">
        <v>716</v>
      </c>
      <c r="F29" s="29" t="s">
        <v>722</v>
      </c>
    </row>
    <row r="30" spans="1:6" x14ac:dyDescent="0.25">
      <c r="A30" s="30">
        <f t="shared" si="0"/>
        <v>27</v>
      </c>
      <c r="B30" s="31" t="s">
        <v>721</v>
      </c>
      <c r="C30" s="31">
        <v>3426.32</v>
      </c>
      <c r="D30" s="31">
        <v>3426.32</v>
      </c>
      <c r="E30" s="29" t="s">
        <v>716</v>
      </c>
      <c r="F30" s="29" t="s">
        <v>722</v>
      </c>
    </row>
    <row r="31" spans="1:6" x14ac:dyDescent="0.25">
      <c r="A31" s="30">
        <f t="shared" si="0"/>
        <v>28</v>
      </c>
      <c r="B31" s="31" t="s">
        <v>721</v>
      </c>
      <c r="C31" s="31">
        <v>0</v>
      </c>
      <c r="D31" s="31">
        <v>0</v>
      </c>
      <c r="E31" s="29" t="s">
        <v>716</v>
      </c>
      <c r="F31" s="29" t="s">
        <v>722</v>
      </c>
    </row>
    <row r="32" spans="1:6" x14ac:dyDescent="0.25">
      <c r="A32" s="30">
        <f t="shared" si="0"/>
        <v>29</v>
      </c>
      <c r="B32" s="31" t="s">
        <v>721</v>
      </c>
      <c r="C32" s="31">
        <v>2113.1799999999998</v>
      </c>
      <c r="D32" s="31">
        <v>2113.1799999999998</v>
      </c>
      <c r="E32" s="29" t="s">
        <v>716</v>
      </c>
      <c r="F32" s="29" t="s">
        <v>722</v>
      </c>
    </row>
    <row r="33" spans="1:6" x14ac:dyDescent="0.25">
      <c r="A33" s="30">
        <f t="shared" si="0"/>
        <v>30</v>
      </c>
      <c r="B33" s="31" t="s">
        <v>721</v>
      </c>
      <c r="C33" s="31">
        <v>2042.47</v>
      </c>
      <c r="D33" s="31">
        <v>2042.47</v>
      </c>
      <c r="E33" s="29" t="s">
        <v>716</v>
      </c>
      <c r="F33" s="29" t="s">
        <v>722</v>
      </c>
    </row>
    <row r="34" spans="1:6" x14ac:dyDescent="0.25">
      <c r="A34" s="30">
        <f t="shared" si="0"/>
        <v>31</v>
      </c>
      <c r="B34" s="31" t="s">
        <v>721</v>
      </c>
      <c r="C34" s="31">
        <v>0</v>
      </c>
      <c r="D34" s="31">
        <v>0</v>
      </c>
      <c r="E34" s="29" t="s">
        <v>716</v>
      </c>
      <c r="F34" s="29" t="s">
        <v>722</v>
      </c>
    </row>
    <row r="35" spans="1:6" x14ac:dyDescent="0.25">
      <c r="A35" s="30">
        <f t="shared" si="0"/>
        <v>32</v>
      </c>
      <c r="B35" s="31" t="s">
        <v>721</v>
      </c>
      <c r="C35" s="31">
        <v>0</v>
      </c>
      <c r="D35" s="31">
        <v>0</v>
      </c>
      <c r="E35" s="29" t="s">
        <v>716</v>
      </c>
      <c r="F35" s="29" t="s">
        <v>722</v>
      </c>
    </row>
    <row r="36" spans="1:6" x14ac:dyDescent="0.25">
      <c r="A36" s="30">
        <f t="shared" si="0"/>
        <v>33</v>
      </c>
      <c r="B36" s="31" t="s">
        <v>721</v>
      </c>
      <c r="C36" s="31">
        <v>1764.72</v>
      </c>
      <c r="D36" s="31">
        <v>1764.72</v>
      </c>
      <c r="E36" s="29" t="s">
        <v>716</v>
      </c>
      <c r="F36" s="29" t="s">
        <v>722</v>
      </c>
    </row>
    <row r="37" spans="1:6" x14ac:dyDescent="0.25">
      <c r="A37" s="30">
        <f t="shared" si="0"/>
        <v>34</v>
      </c>
      <c r="B37" s="31" t="s">
        <v>721</v>
      </c>
      <c r="C37" s="31">
        <v>0</v>
      </c>
      <c r="D37" s="31">
        <v>0</v>
      </c>
      <c r="E37" s="29" t="s">
        <v>716</v>
      </c>
      <c r="F37" s="29" t="s">
        <v>722</v>
      </c>
    </row>
    <row r="38" spans="1:6" x14ac:dyDescent="0.25">
      <c r="A38" s="30">
        <v>35</v>
      </c>
      <c r="B38" s="31" t="s">
        <v>721</v>
      </c>
      <c r="C38" s="31">
        <v>3888.94</v>
      </c>
      <c r="D38" s="31">
        <v>3888.94</v>
      </c>
      <c r="E38" s="29" t="s">
        <v>716</v>
      </c>
      <c r="F38" s="29" t="s">
        <v>722</v>
      </c>
    </row>
    <row r="39" spans="1:6" x14ac:dyDescent="0.25">
      <c r="A39" s="30">
        <f t="shared" ref="A39:A96" si="1">1+A38</f>
        <v>36</v>
      </c>
      <c r="B39" s="31" t="s">
        <v>721</v>
      </c>
      <c r="C39" s="31">
        <v>0</v>
      </c>
      <c r="D39" s="31">
        <v>0</v>
      </c>
      <c r="E39" s="29" t="s">
        <v>716</v>
      </c>
      <c r="F39" s="29" t="s">
        <v>722</v>
      </c>
    </row>
    <row r="40" spans="1:6" x14ac:dyDescent="0.25">
      <c r="A40" s="30">
        <f t="shared" si="1"/>
        <v>37</v>
      </c>
      <c r="B40" s="31" t="s">
        <v>721</v>
      </c>
      <c r="C40" s="31">
        <v>0</v>
      </c>
      <c r="D40" s="31">
        <v>0</v>
      </c>
      <c r="E40" s="29" t="s">
        <v>716</v>
      </c>
      <c r="F40" s="29" t="s">
        <v>722</v>
      </c>
    </row>
    <row r="41" spans="1:6" x14ac:dyDescent="0.25">
      <c r="A41" s="30">
        <f t="shared" si="1"/>
        <v>38</v>
      </c>
      <c r="B41" s="31" t="s">
        <v>721</v>
      </c>
      <c r="C41" s="31">
        <v>0</v>
      </c>
      <c r="D41" s="31">
        <v>0</v>
      </c>
      <c r="E41" s="29" t="s">
        <v>716</v>
      </c>
      <c r="F41" s="29" t="s">
        <v>722</v>
      </c>
    </row>
    <row r="42" spans="1:6" x14ac:dyDescent="0.25">
      <c r="A42" s="30">
        <f t="shared" si="1"/>
        <v>39</v>
      </c>
      <c r="B42" s="31" t="s">
        <v>721</v>
      </c>
      <c r="C42" s="31">
        <v>1754.28</v>
      </c>
      <c r="D42" s="31">
        <v>1754.28</v>
      </c>
      <c r="E42" s="29" t="s">
        <v>716</v>
      </c>
      <c r="F42" s="29" t="s">
        <v>722</v>
      </c>
    </row>
    <row r="43" spans="1:6" x14ac:dyDescent="0.25">
      <c r="A43" s="30">
        <f t="shared" si="1"/>
        <v>40</v>
      </c>
      <c r="B43" s="31" t="s">
        <v>721</v>
      </c>
      <c r="C43" s="31">
        <v>0</v>
      </c>
      <c r="D43" s="31">
        <v>0</v>
      </c>
      <c r="E43" s="29" t="s">
        <v>716</v>
      </c>
      <c r="F43" s="29" t="s">
        <v>722</v>
      </c>
    </row>
    <row r="44" spans="1:6" x14ac:dyDescent="0.25">
      <c r="A44" s="30">
        <f t="shared" si="1"/>
        <v>41</v>
      </c>
      <c r="B44" s="31" t="s">
        <v>721</v>
      </c>
      <c r="C44" s="31">
        <v>4127.3100000000004</v>
      </c>
      <c r="D44" s="31">
        <v>4127.3100000000004</v>
      </c>
      <c r="E44" s="29" t="s">
        <v>716</v>
      </c>
      <c r="F44" s="29" t="s">
        <v>722</v>
      </c>
    </row>
    <row r="45" spans="1:6" x14ac:dyDescent="0.25">
      <c r="A45" s="30">
        <f t="shared" si="1"/>
        <v>42</v>
      </c>
      <c r="B45" s="31" t="s">
        <v>721</v>
      </c>
      <c r="C45" s="31">
        <v>1754.28</v>
      </c>
      <c r="D45" s="31">
        <v>1754.28</v>
      </c>
      <c r="E45" s="29" t="s">
        <v>716</v>
      </c>
      <c r="F45" s="29" t="s">
        <v>722</v>
      </c>
    </row>
    <row r="46" spans="1:6" x14ac:dyDescent="0.25">
      <c r="A46" s="30">
        <f t="shared" si="1"/>
        <v>43</v>
      </c>
      <c r="B46" s="31" t="s">
        <v>721</v>
      </c>
      <c r="C46" s="31">
        <v>1029.56</v>
      </c>
      <c r="D46" s="31">
        <v>1029.56</v>
      </c>
      <c r="E46" s="29" t="s">
        <v>716</v>
      </c>
      <c r="F46" s="29" t="s">
        <v>722</v>
      </c>
    </row>
    <row r="47" spans="1:6" x14ac:dyDescent="0.25">
      <c r="A47" s="30">
        <f t="shared" si="1"/>
        <v>44</v>
      </c>
      <c r="B47" s="31" t="s">
        <v>721</v>
      </c>
      <c r="C47" s="31">
        <v>3785.81</v>
      </c>
      <c r="D47" s="31">
        <v>3785.81</v>
      </c>
      <c r="E47" s="29" t="s">
        <v>716</v>
      </c>
      <c r="F47" s="29" t="s">
        <v>722</v>
      </c>
    </row>
    <row r="48" spans="1:6" x14ac:dyDescent="0.25">
      <c r="A48" s="30">
        <f t="shared" si="1"/>
        <v>45</v>
      </c>
      <c r="B48" s="31" t="s">
        <v>721</v>
      </c>
      <c r="C48" s="31">
        <v>0</v>
      </c>
      <c r="D48" s="31">
        <v>0</v>
      </c>
      <c r="E48" s="29" t="s">
        <v>716</v>
      </c>
      <c r="F48" s="29" t="s">
        <v>722</v>
      </c>
    </row>
    <row r="49" spans="1:6" x14ac:dyDescent="0.25">
      <c r="A49" s="30">
        <f t="shared" si="1"/>
        <v>46</v>
      </c>
      <c r="B49" s="31" t="s">
        <v>721</v>
      </c>
      <c r="C49" s="31">
        <v>0</v>
      </c>
      <c r="D49" s="31">
        <v>0</v>
      </c>
      <c r="E49" s="29" t="s">
        <v>716</v>
      </c>
      <c r="F49" s="29" t="s">
        <v>722</v>
      </c>
    </row>
    <row r="50" spans="1:6" x14ac:dyDescent="0.25">
      <c r="A50" s="30">
        <f t="shared" si="1"/>
        <v>47</v>
      </c>
      <c r="B50" s="31" t="s">
        <v>721</v>
      </c>
      <c r="C50" s="31">
        <v>3632.58</v>
      </c>
      <c r="D50" s="31">
        <v>3632.58</v>
      </c>
      <c r="E50" s="29" t="s">
        <v>716</v>
      </c>
      <c r="F50" s="29" t="s">
        <v>722</v>
      </c>
    </row>
    <row r="51" spans="1:6" x14ac:dyDescent="0.25">
      <c r="A51" s="30">
        <f t="shared" si="1"/>
        <v>48</v>
      </c>
      <c r="B51" s="31" t="s">
        <v>721</v>
      </c>
      <c r="C51" s="31">
        <v>0</v>
      </c>
      <c r="D51" s="31">
        <v>0</v>
      </c>
      <c r="E51" s="29" t="s">
        <v>716</v>
      </c>
      <c r="F51" s="29" t="s">
        <v>722</v>
      </c>
    </row>
    <row r="52" spans="1:6" x14ac:dyDescent="0.25">
      <c r="A52" s="30">
        <f t="shared" si="1"/>
        <v>49</v>
      </c>
      <c r="B52" s="31" t="s">
        <v>721</v>
      </c>
      <c r="C52" s="31">
        <v>3632.58</v>
      </c>
      <c r="D52" s="31">
        <v>3632.58</v>
      </c>
      <c r="E52" s="29" t="s">
        <v>716</v>
      </c>
      <c r="F52" s="29" t="s">
        <v>722</v>
      </c>
    </row>
    <row r="53" spans="1:6" x14ac:dyDescent="0.25">
      <c r="A53" s="30">
        <f t="shared" si="1"/>
        <v>50</v>
      </c>
      <c r="B53" s="31" t="s">
        <v>721</v>
      </c>
      <c r="C53" s="31">
        <v>4352.0600000000004</v>
      </c>
      <c r="D53" s="31">
        <v>4352.0600000000004</v>
      </c>
      <c r="E53" s="29" t="s">
        <v>716</v>
      </c>
      <c r="F53" s="29" t="s">
        <v>722</v>
      </c>
    </row>
    <row r="54" spans="1:6" x14ac:dyDescent="0.25">
      <c r="A54" s="30">
        <f t="shared" si="1"/>
        <v>51</v>
      </c>
      <c r="B54" s="31" t="s">
        <v>721</v>
      </c>
      <c r="C54" s="31">
        <v>0</v>
      </c>
      <c r="D54" s="31">
        <v>0</v>
      </c>
      <c r="E54" s="29" t="s">
        <v>716</v>
      </c>
      <c r="F54" s="29" t="s">
        <v>722</v>
      </c>
    </row>
    <row r="55" spans="1:6" x14ac:dyDescent="0.25">
      <c r="A55" s="30">
        <f t="shared" si="1"/>
        <v>52</v>
      </c>
      <c r="B55" s="31" t="s">
        <v>721</v>
      </c>
      <c r="C55" s="31">
        <v>2113.1799999999998</v>
      </c>
      <c r="D55" s="31">
        <v>2113.1799999999998</v>
      </c>
      <c r="E55" s="29" t="s">
        <v>716</v>
      </c>
      <c r="F55" s="29" t="s">
        <v>722</v>
      </c>
    </row>
    <row r="56" spans="1:6" x14ac:dyDescent="0.25">
      <c r="A56" s="30">
        <f t="shared" si="1"/>
        <v>53</v>
      </c>
      <c r="B56" s="31" t="s">
        <v>721</v>
      </c>
      <c r="C56" s="31">
        <v>3888.94</v>
      </c>
      <c r="D56" s="31">
        <v>3888.94</v>
      </c>
      <c r="E56" s="29" t="s">
        <v>716</v>
      </c>
      <c r="F56" s="29" t="s">
        <v>722</v>
      </c>
    </row>
    <row r="57" spans="1:6" x14ac:dyDescent="0.25">
      <c r="A57" s="30">
        <f t="shared" si="1"/>
        <v>54</v>
      </c>
      <c r="B57" s="31" t="s">
        <v>721</v>
      </c>
      <c r="C57" s="31">
        <v>0</v>
      </c>
      <c r="D57" s="31">
        <v>0</v>
      </c>
      <c r="E57" s="29" t="s">
        <v>716</v>
      </c>
      <c r="F57" s="29" t="s">
        <v>722</v>
      </c>
    </row>
    <row r="58" spans="1:6" x14ac:dyDescent="0.25">
      <c r="A58" s="30">
        <f t="shared" si="1"/>
        <v>55</v>
      </c>
      <c r="B58" s="31" t="s">
        <v>721</v>
      </c>
      <c r="C58" s="31">
        <v>3888.94</v>
      </c>
      <c r="D58" s="31">
        <v>3888.94</v>
      </c>
      <c r="E58" s="29" t="s">
        <v>716</v>
      </c>
      <c r="F58" s="29" t="s">
        <v>722</v>
      </c>
    </row>
    <row r="59" spans="1:6" x14ac:dyDescent="0.25">
      <c r="A59" s="30">
        <f t="shared" si="1"/>
        <v>56</v>
      </c>
      <c r="B59" s="31" t="s">
        <v>721</v>
      </c>
      <c r="C59" s="31">
        <v>0</v>
      </c>
      <c r="D59" s="31">
        <v>0</v>
      </c>
      <c r="E59" s="29" t="s">
        <v>716</v>
      </c>
      <c r="F59" s="29" t="s">
        <v>722</v>
      </c>
    </row>
    <row r="60" spans="1:6" x14ac:dyDescent="0.25">
      <c r="A60" s="30">
        <f t="shared" si="1"/>
        <v>57</v>
      </c>
      <c r="B60" s="31" t="s">
        <v>721</v>
      </c>
      <c r="C60" s="31">
        <v>4127.3100000000004</v>
      </c>
      <c r="D60" s="31">
        <v>4127.3100000000004</v>
      </c>
      <c r="E60" s="29" t="s">
        <v>716</v>
      </c>
      <c r="F60" s="29" t="s">
        <v>722</v>
      </c>
    </row>
    <row r="61" spans="1:6" x14ac:dyDescent="0.25">
      <c r="A61" s="30">
        <f t="shared" si="1"/>
        <v>58</v>
      </c>
      <c r="B61" s="31" t="s">
        <v>721</v>
      </c>
      <c r="C61" s="31">
        <v>0</v>
      </c>
      <c r="D61" s="31">
        <v>0</v>
      </c>
      <c r="E61" s="29" t="s">
        <v>716</v>
      </c>
      <c r="F61" s="29" t="s">
        <v>722</v>
      </c>
    </row>
    <row r="62" spans="1:6" x14ac:dyDescent="0.25">
      <c r="A62" s="30">
        <f t="shared" si="1"/>
        <v>59</v>
      </c>
      <c r="B62" s="31" t="s">
        <v>721</v>
      </c>
      <c r="C62" s="31">
        <v>0</v>
      </c>
      <c r="D62" s="31">
        <v>0</v>
      </c>
      <c r="E62" s="29" t="s">
        <v>716</v>
      </c>
      <c r="F62" s="29" t="s">
        <v>722</v>
      </c>
    </row>
    <row r="63" spans="1:6" x14ac:dyDescent="0.25">
      <c r="A63" s="30">
        <f t="shared" si="1"/>
        <v>60</v>
      </c>
      <c r="B63" s="31" t="s">
        <v>721</v>
      </c>
      <c r="C63" s="31">
        <v>0</v>
      </c>
      <c r="D63" s="31">
        <v>0</v>
      </c>
      <c r="E63" s="29" t="s">
        <v>716</v>
      </c>
      <c r="F63" s="29" t="s">
        <v>722</v>
      </c>
    </row>
    <row r="64" spans="1:6" x14ac:dyDescent="0.25">
      <c r="A64" s="30">
        <f t="shared" si="1"/>
        <v>61</v>
      </c>
      <c r="B64" s="31" t="s">
        <v>721</v>
      </c>
      <c r="C64" s="31">
        <v>3888.94</v>
      </c>
      <c r="D64" s="31">
        <v>3888.94</v>
      </c>
      <c r="E64" s="29" t="s">
        <v>716</v>
      </c>
      <c r="F64" s="29" t="s">
        <v>722</v>
      </c>
    </row>
    <row r="65" spans="1:6" x14ac:dyDescent="0.25">
      <c r="A65" s="30">
        <f t="shared" si="1"/>
        <v>62</v>
      </c>
      <c r="B65" s="31" t="s">
        <v>721</v>
      </c>
      <c r="C65" s="31">
        <v>4127.3100000000004</v>
      </c>
      <c r="D65" s="31">
        <v>4127.3100000000004</v>
      </c>
      <c r="E65" s="29" t="s">
        <v>716</v>
      </c>
      <c r="F65" s="29" t="s">
        <v>722</v>
      </c>
    </row>
    <row r="66" spans="1:6" x14ac:dyDescent="0.25">
      <c r="A66" s="30">
        <f t="shared" si="1"/>
        <v>63</v>
      </c>
      <c r="B66" s="31" t="s">
        <v>721</v>
      </c>
      <c r="C66" s="31">
        <v>0</v>
      </c>
      <c r="D66" s="31">
        <v>0</v>
      </c>
      <c r="E66" s="29" t="s">
        <v>716</v>
      </c>
      <c r="F66" s="29" t="s">
        <v>722</v>
      </c>
    </row>
    <row r="67" spans="1:6" x14ac:dyDescent="0.25">
      <c r="A67" s="30">
        <f t="shared" si="1"/>
        <v>64</v>
      </c>
      <c r="B67" s="31" t="s">
        <v>721</v>
      </c>
      <c r="C67" s="31">
        <v>0</v>
      </c>
      <c r="D67" s="31">
        <v>0</v>
      </c>
      <c r="E67" s="29" t="s">
        <v>716</v>
      </c>
      <c r="F67" s="29" t="s">
        <v>722</v>
      </c>
    </row>
    <row r="68" spans="1:6" x14ac:dyDescent="0.25">
      <c r="A68" s="30">
        <f t="shared" si="1"/>
        <v>65</v>
      </c>
      <c r="B68" s="31" t="s">
        <v>721</v>
      </c>
      <c r="C68" s="31">
        <v>1944.46</v>
      </c>
      <c r="D68" s="31">
        <v>1944.46</v>
      </c>
      <c r="E68" s="29" t="s">
        <v>716</v>
      </c>
      <c r="F68" s="29" t="s">
        <v>722</v>
      </c>
    </row>
    <row r="69" spans="1:6" x14ac:dyDescent="0.25">
      <c r="A69" s="30">
        <f t="shared" si="1"/>
        <v>66</v>
      </c>
      <c r="B69" s="31" t="s">
        <v>721</v>
      </c>
      <c r="C69" s="31">
        <v>0</v>
      </c>
      <c r="D69" s="31">
        <v>0</v>
      </c>
      <c r="E69" s="29" t="s">
        <v>716</v>
      </c>
      <c r="F69" s="29" t="s">
        <v>722</v>
      </c>
    </row>
    <row r="70" spans="1:6" x14ac:dyDescent="0.25">
      <c r="A70" s="30">
        <f t="shared" si="1"/>
        <v>67</v>
      </c>
      <c r="B70" s="31" t="s">
        <v>721</v>
      </c>
      <c r="C70" s="31">
        <v>0</v>
      </c>
      <c r="D70" s="31">
        <v>0</v>
      </c>
      <c r="E70" s="29" t="s">
        <v>716</v>
      </c>
      <c r="F70" s="29" t="s">
        <v>722</v>
      </c>
    </row>
    <row r="71" spans="1:6" x14ac:dyDescent="0.25">
      <c r="A71" s="30">
        <f t="shared" si="1"/>
        <v>68</v>
      </c>
      <c r="B71" s="31" t="s">
        <v>721</v>
      </c>
      <c r="C71" s="31">
        <v>3785.81</v>
      </c>
      <c r="D71" s="31">
        <v>3785.81</v>
      </c>
      <c r="E71" s="29" t="s">
        <v>716</v>
      </c>
      <c r="F71" s="29" t="s">
        <v>722</v>
      </c>
    </row>
    <row r="72" spans="1:6" x14ac:dyDescent="0.25">
      <c r="A72" s="30">
        <f t="shared" si="1"/>
        <v>69</v>
      </c>
      <c r="B72" s="31" t="s">
        <v>721</v>
      </c>
      <c r="C72" s="31">
        <v>3632.58</v>
      </c>
      <c r="D72" s="31">
        <v>3632.58</v>
      </c>
      <c r="E72" s="29" t="s">
        <v>716</v>
      </c>
      <c r="F72" s="29" t="s">
        <v>722</v>
      </c>
    </row>
    <row r="73" spans="1:6" x14ac:dyDescent="0.25">
      <c r="A73" s="30">
        <f t="shared" si="1"/>
        <v>70</v>
      </c>
      <c r="B73" s="31" t="s">
        <v>721</v>
      </c>
      <c r="C73" s="31">
        <v>0</v>
      </c>
      <c r="D73" s="31">
        <v>0</v>
      </c>
      <c r="E73" s="29" t="s">
        <v>716</v>
      </c>
      <c r="F73" s="29" t="s">
        <v>722</v>
      </c>
    </row>
    <row r="74" spans="1:6" x14ac:dyDescent="0.25">
      <c r="A74" s="30">
        <f t="shared" si="1"/>
        <v>71</v>
      </c>
      <c r="B74" s="31" t="s">
        <v>721</v>
      </c>
      <c r="C74" s="31">
        <v>0</v>
      </c>
      <c r="D74" s="31">
        <v>0</v>
      </c>
      <c r="E74" s="29" t="s">
        <v>716</v>
      </c>
      <c r="F74" s="29" t="s">
        <v>722</v>
      </c>
    </row>
    <row r="75" spans="1:6" x14ac:dyDescent="0.25">
      <c r="A75" s="30">
        <f t="shared" si="1"/>
        <v>72</v>
      </c>
      <c r="B75" s="31" t="s">
        <v>721</v>
      </c>
      <c r="C75" s="31">
        <v>2042.47</v>
      </c>
      <c r="D75" s="31">
        <v>2042.47</v>
      </c>
      <c r="E75" s="29" t="s">
        <v>716</v>
      </c>
      <c r="F75" s="29" t="s">
        <v>722</v>
      </c>
    </row>
    <row r="76" spans="1:6" x14ac:dyDescent="0.25">
      <c r="A76" s="30">
        <f t="shared" si="1"/>
        <v>73</v>
      </c>
      <c r="B76" s="31" t="s">
        <v>721</v>
      </c>
      <c r="C76" s="31">
        <v>0</v>
      </c>
      <c r="D76" s="31">
        <v>0</v>
      </c>
      <c r="E76" s="29" t="s">
        <v>716</v>
      </c>
      <c r="F76" s="29" t="s">
        <v>722</v>
      </c>
    </row>
    <row r="77" spans="1:6" x14ac:dyDescent="0.25">
      <c r="A77" s="30">
        <f t="shared" si="1"/>
        <v>74</v>
      </c>
      <c r="B77" s="31" t="s">
        <v>721</v>
      </c>
      <c r="C77" s="31">
        <v>0</v>
      </c>
      <c r="D77" s="31">
        <v>0</v>
      </c>
      <c r="E77" s="29" t="s">
        <v>716</v>
      </c>
      <c r="F77" s="29" t="s">
        <v>722</v>
      </c>
    </row>
    <row r="78" spans="1:6" x14ac:dyDescent="0.25">
      <c r="A78" s="30">
        <f t="shared" si="1"/>
        <v>75</v>
      </c>
      <c r="B78" s="31" t="s">
        <v>721</v>
      </c>
      <c r="C78" s="31">
        <v>1799.5</v>
      </c>
      <c r="D78" s="31">
        <v>1799.5</v>
      </c>
      <c r="E78" s="29" t="s">
        <v>716</v>
      </c>
      <c r="F78" s="29" t="s">
        <v>722</v>
      </c>
    </row>
    <row r="79" spans="1:6" x14ac:dyDescent="0.25">
      <c r="A79" s="30">
        <f t="shared" si="1"/>
        <v>76</v>
      </c>
      <c r="B79" s="31" t="s">
        <v>721</v>
      </c>
      <c r="C79" s="31">
        <v>4127.3100000000004</v>
      </c>
      <c r="D79" s="31">
        <v>4127.3100000000004</v>
      </c>
      <c r="E79" s="29" t="s">
        <v>716</v>
      </c>
      <c r="F79" s="29" t="s">
        <v>722</v>
      </c>
    </row>
    <row r="80" spans="1:6" x14ac:dyDescent="0.25">
      <c r="A80" s="30">
        <f t="shared" si="1"/>
        <v>77</v>
      </c>
      <c r="B80" s="31" t="s">
        <v>721</v>
      </c>
      <c r="C80" s="31">
        <v>1938.33</v>
      </c>
      <c r="D80" s="31">
        <v>1938.33</v>
      </c>
      <c r="E80" s="29" t="s">
        <v>716</v>
      </c>
      <c r="F80" s="29" t="s">
        <v>722</v>
      </c>
    </row>
    <row r="81" spans="1:6" x14ac:dyDescent="0.25">
      <c r="A81" s="30">
        <f t="shared" si="1"/>
        <v>78</v>
      </c>
      <c r="B81" s="31" t="s">
        <v>721</v>
      </c>
      <c r="C81" s="31">
        <v>0</v>
      </c>
      <c r="D81" s="31">
        <v>0</v>
      </c>
      <c r="E81" s="29" t="s">
        <v>716</v>
      </c>
      <c r="F81" s="29" t="s">
        <v>722</v>
      </c>
    </row>
    <row r="82" spans="1:6" x14ac:dyDescent="0.25">
      <c r="A82" s="30">
        <f t="shared" si="1"/>
        <v>79</v>
      </c>
      <c r="B82" s="31" t="s">
        <v>721</v>
      </c>
      <c r="C82" s="31">
        <v>4127.3100000000004</v>
      </c>
      <c r="D82" s="31">
        <v>4127.3100000000004</v>
      </c>
      <c r="E82" s="29" t="s">
        <v>716</v>
      </c>
      <c r="F82" s="29" t="s">
        <v>722</v>
      </c>
    </row>
    <row r="83" spans="1:6" x14ac:dyDescent="0.25">
      <c r="A83" s="30">
        <f t="shared" si="1"/>
        <v>80</v>
      </c>
      <c r="B83" s="31" t="s">
        <v>721</v>
      </c>
      <c r="C83" s="31">
        <v>0</v>
      </c>
      <c r="D83" s="31">
        <v>0</v>
      </c>
      <c r="E83" s="29" t="s">
        <v>716</v>
      </c>
      <c r="F83" s="29" t="s">
        <v>722</v>
      </c>
    </row>
    <row r="84" spans="1:6" x14ac:dyDescent="0.25">
      <c r="A84" s="30">
        <f t="shared" si="1"/>
        <v>81</v>
      </c>
      <c r="B84" s="31" t="s">
        <v>721</v>
      </c>
      <c r="C84" s="31">
        <v>0</v>
      </c>
      <c r="D84" s="31">
        <v>0</v>
      </c>
      <c r="E84" s="29" t="s">
        <v>716</v>
      </c>
      <c r="F84" s="29" t="s">
        <v>722</v>
      </c>
    </row>
    <row r="85" spans="1:6" x14ac:dyDescent="0.25">
      <c r="A85" s="30">
        <f t="shared" si="1"/>
        <v>82</v>
      </c>
      <c r="B85" s="31" t="s">
        <v>721</v>
      </c>
      <c r="C85" s="31">
        <v>1807.07</v>
      </c>
      <c r="D85" s="31">
        <v>1807.07</v>
      </c>
      <c r="E85" s="29" t="s">
        <v>716</v>
      </c>
      <c r="F85" s="29" t="s">
        <v>722</v>
      </c>
    </row>
    <row r="86" spans="1:6" x14ac:dyDescent="0.25">
      <c r="A86" s="30">
        <f t="shared" si="1"/>
        <v>83</v>
      </c>
      <c r="B86" s="31" t="s">
        <v>721</v>
      </c>
      <c r="C86" s="31">
        <v>1754.28</v>
      </c>
      <c r="D86" s="31">
        <v>1754.28</v>
      </c>
      <c r="E86" s="29" t="s">
        <v>716</v>
      </c>
      <c r="F86" s="29" t="s">
        <v>722</v>
      </c>
    </row>
    <row r="87" spans="1:6" x14ac:dyDescent="0.25">
      <c r="A87" s="30">
        <f t="shared" si="1"/>
        <v>84</v>
      </c>
      <c r="B87" s="31" t="s">
        <v>721</v>
      </c>
      <c r="C87" s="31">
        <v>0</v>
      </c>
      <c r="D87" s="31">
        <v>0</v>
      </c>
      <c r="E87" s="29" t="s">
        <v>716</v>
      </c>
      <c r="F87" s="29" t="s">
        <v>722</v>
      </c>
    </row>
    <row r="88" spans="1:6" x14ac:dyDescent="0.25">
      <c r="A88" s="30">
        <f t="shared" si="1"/>
        <v>85</v>
      </c>
      <c r="B88" s="31" t="s">
        <v>721</v>
      </c>
      <c r="C88" s="31">
        <v>0</v>
      </c>
      <c r="D88" s="31">
        <v>0</v>
      </c>
      <c r="E88" s="29" t="s">
        <v>716</v>
      </c>
      <c r="F88" s="29" t="s">
        <v>722</v>
      </c>
    </row>
    <row r="89" spans="1:6" x14ac:dyDescent="0.25">
      <c r="A89" s="30">
        <f t="shared" si="1"/>
        <v>86</v>
      </c>
      <c r="B89" s="31" t="s">
        <v>721</v>
      </c>
      <c r="C89" s="31">
        <v>4127.3100000000004</v>
      </c>
      <c r="D89" s="31">
        <v>4127.3100000000004</v>
      </c>
      <c r="E89" s="29" t="s">
        <v>716</v>
      </c>
      <c r="F89" s="29" t="s">
        <v>722</v>
      </c>
    </row>
    <row r="90" spans="1:6" x14ac:dyDescent="0.25">
      <c r="A90" s="30">
        <f t="shared" si="1"/>
        <v>87</v>
      </c>
      <c r="B90" s="31" t="s">
        <v>721</v>
      </c>
      <c r="C90" s="31">
        <v>1754.28</v>
      </c>
      <c r="D90" s="31">
        <v>1754.28</v>
      </c>
      <c r="E90" s="29" t="s">
        <v>716</v>
      </c>
      <c r="F90" s="29" t="s">
        <v>722</v>
      </c>
    </row>
    <row r="91" spans="1:6" x14ac:dyDescent="0.25">
      <c r="A91" s="30">
        <f t="shared" si="1"/>
        <v>88</v>
      </c>
      <c r="B91" s="31" t="s">
        <v>721</v>
      </c>
      <c r="C91" s="31">
        <v>1499.86</v>
      </c>
      <c r="D91" s="31">
        <v>1499.86</v>
      </c>
      <c r="E91" s="29" t="s">
        <v>716</v>
      </c>
      <c r="F91" s="29" t="s">
        <v>722</v>
      </c>
    </row>
    <row r="92" spans="1:6" x14ac:dyDescent="0.25">
      <c r="A92" s="30">
        <f t="shared" si="1"/>
        <v>89</v>
      </c>
      <c r="B92" s="31" t="s">
        <v>721</v>
      </c>
      <c r="C92" s="31">
        <v>0</v>
      </c>
      <c r="D92" s="31">
        <v>0</v>
      </c>
      <c r="E92" s="29" t="s">
        <v>716</v>
      </c>
      <c r="F92" s="29" t="s">
        <v>722</v>
      </c>
    </row>
    <row r="93" spans="1:6" x14ac:dyDescent="0.25">
      <c r="A93" s="30">
        <f t="shared" si="1"/>
        <v>90</v>
      </c>
      <c r="B93" s="31" t="s">
        <v>721</v>
      </c>
      <c r="C93" s="31">
        <v>177.68</v>
      </c>
      <c r="D93" s="31">
        <v>177.68</v>
      </c>
      <c r="E93" s="29" t="s">
        <v>716</v>
      </c>
      <c r="F93" s="29" t="s">
        <v>722</v>
      </c>
    </row>
    <row r="94" spans="1:6" x14ac:dyDescent="0.25">
      <c r="A94" s="30">
        <f t="shared" si="1"/>
        <v>91</v>
      </c>
      <c r="B94" s="31" t="s">
        <v>721</v>
      </c>
      <c r="C94" s="31">
        <v>4127.3100000000004</v>
      </c>
      <c r="D94" s="31">
        <v>4127.3100000000004</v>
      </c>
      <c r="E94" s="29" t="s">
        <v>716</v>
      </c>
      <c r="F94" s="29" t="s">
        <v>722</v>
      </c>
    </row>
    <row r="95" spans="1:6" x14ac:dyDescent="0.25">
      <c r="A95" s="30">
        <f t="shared" si="1"/>
        <v>92</v>
      </c>
      <c r="B95" s="31" t="s">
        <v>721</v>
      </c>
      <c r="C95" s="31">
        <v>2789.82</v>
      </c>
      <c r="D95" s="31">
        <v>2789.82</v>
      </c>
      <c r="E95" s="29" t="s">
        <v>716</v>
      </c>
      <c r="F95" s="29" t="s">
        <v>722</v>
      </c>
    </row>
    <row r="96" spans="1:6" x14ac:dyDescent="0.25">
      <c r="A96" s="30">
        <f t="shared" si="1"/>
        <v>93</v>
      </c>
      <c r="B96" s="31" t="s">
        <v>721</v>
      </c>
      <c r="C96" s="31">
        <v>1754.28</v>
      </c>
      <c r="D96" s="31">
        <v>1754.28</v>
      </c>
      <c r="E96" s="29" t="s">
        <v>716</v>
      </c>
      <c r="F96" s="29" t="s">
        <v>722</v>
      </c>
    </row>
    <row r="97" spans="1:6" x14ac:dyDescent="0.25">
      <c r="A97" s="30">
        <v>94</v>
      </c>
      <c r="B97" s="31" t="s">
        <v>721</v>
      </c>
      <c r="C97" s="31">
        <v>1754.28</v>
      </c>
      <c r="D97" s="31">
        <v>1754.28</v>
      </c>
      <c r="E97" s="29" t="s">
        <v>716</v>
      </c>
      <c r="F97" s="29" t="s">
        <v>722</v>
      </c>
    </row>
    <row r="98" spans="1:6" x14ac:dyDescent="0.25">
      <c r="A98" s="30">
        <v>95</v>
      </c>
      <c r="B98" s="31" t="s">
        <v>721</v>
      </c>
      <c r="C98" s="31">
        <v>4230.4399999999996</v>
      </c>
      <c r="D98" s="31">
        <v>4230.4399999999996</v>
      </c>
      <c r="E98" s="29" t="s">
        <v>716</v>
      </c>
      <c r="F98" s="29" t="s">
        <v>722</v>
      </c>
    </row>
    <row r="99" spans="1:6" x14ac:dyDescent="0.25">
      <c r="A99" s="30">
        <f t="shared" ref="A99:A101" si="2">1+A98</f>
        <v>96</v>
      </c>
      <c r="B99" s="31" t="s">
        <v>721</v>
      </c>
      <c r="C99" s="31">
        <v>0</v>
      </c>
      <c r="D99" s="31">
        <v>0</v>
      </c>
      <c r="E99" s="29" t="s">
        <v>716</v>
      </c>
      <c r="F99" s="29" t="s">
        <v>722</v>
      </c>
    </row>
    <row r="100" spans="1:6" x14ac:dyDescent="0.25">
      <c r="A100" s="30">
        <f t="shared" si="2"/>
        <v>97</v>
      </c>
      <c r="B100" s="31" t="s">
        <v>721</v>
      </c>
      <c r="C100" s="31">
        <v>0</v>
      </c>
      <c r="D100" s="31">
        <v>0</v>
      </c>
      <c r="E100" s="29" t="s">
        <v>716</v>
      </c>
      <c r="F100" s="29" t="s">
        <v>722</v>
      </c>
    </row>
    <row r="101" spans="1:6" x14ac:dyDescent="0.25">
      <c r="A101" s="30">
        <f t="shared" si="2"/>
        <v>98</v>
      </c>
      <c r="B101" s="31" t="s">
        <v>721</v>
      </c>
      <c r="C101" s="31">
        <v>0</v>
      </c>
      <c r="D101" s="31">
        <v>0</v>
      </c>
      <c r="E101" s="29" t="s">
        <v>716</v>
      </c>
      <c r="F101" s="29" t="s">
        <v>722</v>
      </c>
    </row>
    <row r="102" spans="1:6" x14ac:dyDescent="0.25">
      <c r="A102" s="30">
        <v>99</v>
      </c>
      <c r="B102" s="31" t="s">
        <v>721</v>
      </c>
      <c r="C102" s="31">
        <v>3529.44</v>
      </c>
      <c r="D102" s="31">
        <v>3529.44</v>
      </c>
      <c r="E102" s="29" t="s">
        <v>716</v>
      </c>
      <c r="F102" s="29" t="s">
        <v>722</v>
      </c>
    </row>
    <row r="103" spans="1:6" x14ac:dyDescent="0.25">
      <c r="A103" s="30">
        <f t="shared" ref="A103:A106" si="3">1+A102</f>
        <v>100</v>
      </c>
      <c r="B103" s="31" t="s">
        <v>721</v>
      </c>
      <c r="C103" s="31">
        <v>0</v>
      </c>
      <c r="D103" s="31">
        <v>0</v>
      </c>
      <c r="E103" s="29" t="s">
        <v>716</v>
      </c>
      <c r="F103" s="29" t="s">
        <v>722</v>
      </c>
    </row>
    <row r="104" spans="1:6" x14ac:dyDescent="0.25">
      <c r="A104" s="30">
        <f t="shared" si="3"/>
        <v>101</v>
      </c>
      <c r="B104" s="31" t="s">
        <v>721</v>
      </c>
      <c r="C104" s="31">
        <v>2167.66</v>
      </c>
      <c r="D104" s="31">
        <v>2167.66</v>
      </c>
      <c r="E104" s="29" t="s">
        <v>716</v>
      </c>
      <c r="F104" s="29" t="s">
        <v>722</v>
      </c>
    </row>
    <row r="105" spans="1:6" x14ac:dyDescent="0.25">
      <c r="A105" s="30">
        <f t="shared" si="3"/>
        <v>102</v>
      </c>
      <c r="B105" s="31" t="s">
        <v>721</v>
      </c>
      <c r="C105" s="31">
        <v>4127.3100000000004</v>
      </c>
      <c r="D105" s="31">
        <v>4127.3100000000004</v>
      </c>
      <c r="E105" s="29" t="s">
        <v>716</v>
      </c>
      <c r="F105" s="29" t="s">
        <v>722</v>
      </c>
    </row>
    <row r="106" spans="1:6" x14ac:dyDescent="0.25">
      <c r="A106" s="30">
        <f t="shared" si="3"/>
        <v>103</v>
      </c>
      <c r="B106" s="31" t="s">
        <v>721</v>
      </c>
      <c r="C106" s="31">
        <v>3785.81</v>
      </c>
      <c r="D106" s="31">
        <v>3785.81</v>
      </c>
      <c r="E106" s="29" t="s">
        <v>716</v>
      </c>
      <c r="F106" s="29" t="s">
        <v>722</v>
      </c>
    </row>
    <row r="107" spans="1:6" x14ac:dyDescent="0.25">
      <c r="A107" s="30">
        <v>104</v>
      </c>
      <c r="B107" s="31" t="s">
        <v>721</v>
      </c>
      <c r="C107" s="31">
        <v>2232.6</v>
      </c>
      <c r="D107" s="31">
        <v>2232.6</v>
      </c>
      <c r="E107" s="29" t="s">
        <v>716</v>
      </c>
      <c r="F107" s="29" t="s">
        <v>722</v>
      </c>
    </row>
    <row r="108" spans="1:6" x14ac:dyDescent="0.25">
      <c r="A108" s="30">
        <v>105</v>
      </c>
      <c r="B108" s="31" t="s">
        <v>721</v>
      </c>
      <c r="C108" s="31">
        <v>0</v>
      </c>
      <c r="D108" s="31">
        <v>0</v>
      </c>
      <c r="E108" s="29" t="s">
        <v>716</v>
      </c>
      <c r="F108" s="29" t="s">
        <v>722</v>
      </c>
    </row>
    <row r="109" spans="1:6" x14ac:dyDescent="0.25">
      <c r="A109" s="30">
        <f t="shared" ref="A109:A135" si="4">1+A108</f>
        <v>106</v>
      </c>
      <c r="B109" s="31" t="s">
        <v>721</v>
      </c>
      <c r="C109" s="31">
        <v>3888.94</v>
      </c>
      <c r="D109" s="31">
        <v>3888.94</v>
      </c>
      <c r="E109" s="29" t="s">
        <v>716</v>
      </c>
      <c r="F109" s="29" t="s">
        <v>722</v>
      </c>
    </row>
    <row r="110" spans="1:6" x14ac:dyDescent="0.25">
      <c r="A110" s="30">
        <f t="shared" si="4"/>
        <v>107</v>
      </c>
      <c r="B110" s="31" t="s">
        <v>721</v>
      </c>
      <c r="C110" s="31">
        <v>0</v>
      </c>
      <c r="D110" s="31">
        <v>0</v>
      </c>
      <c r="E110" s="29" t="s">
        <v>716</v>
      </c>
      <c r="F110" s="29" t="s">
        <v>722</v>
      </c>
    </row>
    <row r="111" spans="1:6" x14ac:dyDescent="0.25">
      <c r="A111" s="30">
        <f t="shared" si="4"/>
        <v>108</v>
      </c>
      <c r="B111" s="31" t="s">
        <v>721</v>
      </c>
      <c r="C111" s="31">
        <v>4127.3100000000004</v>
      </c>
      <c r="D111" s="31">
        <v>4127.3100000000004</v>
      </c>
      <c r="E111" s="29" t="s">
        <v>716</v>
      </c>
      <c r="F111" s="29" t="s">
        <v>722</v>
      </c>
    </row>
    <row r="112" spans="1:6" x14ac:dyDescent="0.25">
      <c r="A112" s="30">
        <f t="shared" si="4"/>
        <v>109</v>
      </c>
      <c r="B112" s="31" t="s">
        <v>721</v>
      </c>
      <c r="C112" s="31">
        <v>0</v>
      </c>
      <c r="D112" s="31">
        <v>0</v>
      </c>
      <c r="E112" s="29" t="s">
        <v>716</v>
      </c>
      <c r="F112" s="29" t="s">
        <v>722</v>
      </c>
    </row>
    <row r="113" spans="1:6" x14ac:dyDescent="0.25">
      <c r="A113" s="30">
        <f t="shared" si="4"/>
        <v>110</v>
      </c>
      <c r="B113" s="31" t="s">
        <v>721</v>
      </c>
      <c r="C113" s="31">
        <v>1799.5</v>
      </c>
      <c r="D113" s="31">
        <v>1799.5</v>
      </c>
      <c r="E113" s="29" t="s">
        <v>716</v>
      </c>
      <c r="F113" s="29" t="s">
        <v>722</v>
      </c>
    </row>
    <row r="114" spans="1:6" x14ac:dyDescent="0.25">
      <c r="A114" s="30">
        <f t="shared" si="4"/>
        <v>111</v>
      </c>
      <c r="B114" s="31" t="s">
        <v>721</v>
      </c>
      <c r="C114" s="31">
        <v>0</v>
      </c>
      <c r="D114" s="31">
        <v>0</v>
      </c>
      <c r="E114" s="29" t="s">
        <v>716</v>
      </c>
      <c r="F114" s="29" t="s">
        <v>722</v>
      </c>
    </row>
    <row r="115" spans="1:6" x14ac:dyDescent="0.25">
      <c r="A115" s="30">
        <f t="shared" si="4"/>
        <v>112</v>
      </c>
      <c r="B115" s="31" t="s">
        <v>721</v>
      </c>
      <c r="C115" s="31">
        <v>1764.72</v>
      </c>
      <c r="D115" s="31">
        <v>1764.72</v>
      </c>
      <c r="E115" s="29" t="s">
        <v>716</v>
      </c>
      <c r="F115" s="29" t="s">
        <v>722</v>
      </c>
    </row>
    <row r="116" spans="1:6" x14ac:dyDescent="0.25">
      <c r="A116" s="30">
        <f t="shared" si="4"/>
        <v>113</v>
      </c>
      <c r="B116" s="31" t="s">
        <v>721</v>
      </c>
      <c r="C116" s="31">
        <v>1602.08</v>
      </c>
      <c r="D116" s="31">
        <v>1602.08</v>
      </c>
      <c r="E116" s="29" t="s">
        <v>716</v>
      </c>
      <c r="F116" s="29" t="s">
        <v>722</v>
      </c>
    </row>
    <row r="117" spans="1:6" x14ac:dyDescent="0.25">
      <c r="A117" s="30">
        <f t="shared" si="4"/>
        <v>114</v>
      </c>
      <c r="B117" s="31" t="s">
        <v>721</v>
      </c>
      <c r="C117" s="31">
        <v>1403.42</v>
      </c>
      <c r="D117" s="31">
        <v>1403.42</v>
      </c>
      <c r="E117" s="29" t="s">
        <v>716</v>
      </c>
      <c r="F117" s="29" t="s">
        <v>722</v>
      </c>
    </row>
    <row r="118" spans="1:6" x14ac:dyDescent="0.25">
      <c r="A118" s="30">
        <f t="shared" si="4"/>
        <v>115</v>
      </c>
      <c r="B118" s="31" t="s">
        <v>721</v>
      </c>
      <c r="C118" s="31">
        <v>4230.4399999999996</v>
      </c>
      <c r="D118" s="31">
        <v>4230.4399999999996</v>
      </c>
      <c r="E118" s="29" t="s">
        <v>716</v>
      </c>
      <c r="F118" s="29" t="s">
        <v>722</v>
      </c>
    </row>
    <row r="119" spans="1:6" x14ac:dyDescent="0.25">
      <c r="A119" s="30">
        <f t="shared" si="4"/>
        <v>116</v>
      </c>
      <c r="B119" s="31" t="s">
        <v>721</v>
      </c>
      <c r="C119" s="31">
        <v>0</v>
      </c>
      <c r="D119" s="31">
        <v>0</v>
      </c>
      <c r="E119" s="29" t="s">
        <v>716</v>
      </c>
      <c r="F119" s="29" t="s">
        <v>722</v>
      </c>
    </row>
    <row r="120" spans="1:6" x14ac:dyDescent="0.25">
      <c r="A120" s="30">
        <f t="shared" si="4"/>
        <v>117</v>
      </c>
      <c r="B120" s="31" t="s">
        <v>721</v>
      </c>
      <c r="C120" s="31">
        <v>0</v>
      </c>
      <c r="D120" s="31">
        <v>0</v>
      </c>
      <c r="E120" s="29" t="s">
        <v>716</v>
      </c>
      <c r="F120" s="29" t="s">
        <v>722</v>
      </c>
    </row>
    <row r="121" spans="1:6" x14ac:dyDescent="0.25">
      <c r="A121" s="30">
        <f t="shared" si="4"/>
        <v>118</v>
      </c>
      <c r="B121" s="31" t="s">
        <v>721</v>
      </c>
      <c r="C121" s="31">
        <v>0</v>
      </c>
      <c r="D121" s="31">
        <v>0</v>
      </c>
      <c r="E121" s="29" t="s">
        <v>716</v>
      </c>
      <c r="F121" s="29" t="s">
        <v>722</v>
      </c>
    </row>
    <row r="122" spans="1:6" x14ac:dyDescent="0.25">
      <c r="A122" s="30">
        <f t="shared" si="4"/>
        <v>119</v>
      </c>
      <c r="B122" s="31" t="s">
        <v>721</v>
      </c>
      <c r="C122" s="31">
        <v>1799.5</v>
      </c>
      <c r="D122" s="31">
        <v>1799.5</v>
      </c>
      <c r="E122" s="29" t="s">
        <v>716</v>
      </c>
      <c r="F122" s="29" t="s">
        <v>722</v>
      </c>
    </row>
    <row r="123" spans="1:6" x14ac:dyDescent="0.25">
      <c r="A123" s="30">
        <f t="shared" si="4"/>
        <v>120</v>
      </c>
      <c r="B123" s="31" t="s">
        <v>721</v>
      </c>
      <c r="C123" s="31">
        <v>4230.4399999999996</v>
      </c>
      <c r="D123" s="31">
        <v>4230.4399999999996</v>
      </c>
      <c r="E123" s="29" t="s">
        <v>716</v>
      </c>
      <c r="F123" s="29" t="s">
        <v>722</v>
      </c>
    </row>
    <row r="124" spans="1:6" x14ac:dyDescent="0.25">
      <c r="A124" s="30">
        <f t="shared" si="4"/>
        <v>121</v>
      </c>
      <c r="B124" s="31" t="s">
        <v>721</v>
      </c>
      <c r="C124" s="31">
        <v>0</v>
      </c>
      <c r="D124" s="31">
        <v>0</v>
      </c>
      <c r="E124" s="29" t="s">
        <v>716</v>
      </c>
      <c r="F124" s="29" t="s">
        <v>722</v>
      </c>
    </row>
    <row r="125" spans="1:6" x14ac:dyDescent="0.25">
      <c r="A125" s="30">
        <f t="shared" si="4"/>
        <v>122</v>
      </c>
      <c r="B125" s="31" t="s">
        <v>721</v>
      </c>
      <c r="C125" s="31">
        <v>1807.07</v>
      </c>
      <c r="D125" s="31">
        <v>1807.07</v>
      </c>
      <c r="E125" s="29" t="s">
        <v>716</v>
      </c>
      <c r="F125" s="29" t="s">
        <v>722</v>
      </c>
    </row>
    <row r="126" spans="1:6" x14ac:dyDescent="0.25">
      <c r="A126" s="30">
        <f t="shared" si="4"/>
        <v>123</v>
      </c>
      <c r="B126" s="31" t="s">
        <v>721</v>
      </c>
      <c r="C126" s="31">
        <v>0</v>
      </c>
      <c r="D126" s="31">
        <v>0</v>
      </c>
      <c r="E126" s="29" t="s">
        <v>716</v>
      </c>
      <c r="F126" s="29" t="s">
        <v>722</v>
      </c>
    </row>
    <row r="127" spans="1:6" x14ac:dyDescent="0.25">
      <c r="A127" s="30">
        <f t="shared" si="4"/>
        <v>124</v>
      </c>
      <c r="B127" s="31" t="s">
        <v>721</v>
      </c>
      <c r="C127" s="31">
        <v>1763.87</v>
      </c>
      <c r="D127" s="31">
        <v>1763.87</v>
      </c>
      <c r="E127" s="29" t="s">
        <v>716</v>
      </c>
      <c r="F127" s="29" t="s">
        <v>722</v>
      </c>
    </row>
    <row r="128" spans="1:6" x14ac:dyDescent="0.25">
      <c r="A128" s="30">
        <f t="shared" si="4"/>
        <v>125</v>
      </c>
      <c r="B128" s="31" t="s">
        <v>721</v>
      </c>
      <c r="C128" s="31">
        <v>0</v>
      </c>
      <c r="D128" s="31">
        <v>0</v>
      </c>
      <c r="E128" s="29" t="s">
        <v>716</v>
      </c>
      <c r="F128" s="29" t="s">
        <v>722</v>
      </c>
    </row>
    <row r="129" spans="1:6" x14ac:dyDescent="0.25">
      <c r="A129" s="30">
        <f t="shared" si="4"/>
        <v>126</v>
      </c>
      <c r="B129" s="31" t="s">
        <v>721</v>
      </c>
      <c r="C129" s="31">
        <v>0</v>
      </c>
      <c r="D129" s="31">
        <v>0</v>
      </c>
      <c r="E129" s="29" t="s">
        <v>716</v>
      </c>
      <c r="F129" s="29" t="s">
        <v>722</v>
      </c>
    </row>
    <row r="130" spans="1:6" x14ac:dyDescent="0.25">
      <c r="A130" s="30">
        <f t="shared" si="4"/>
        <v>127</v>
      </c>
      <c r="B130" s="31" t="s">
        <v>721</v>
      </c>
      <c r="C130" s="31">
        <v>1807.07</v>
      </c>
      <c r="D130" s="31">
        <v>1807.07</v>
      </c>
      <c r="E130" s="29" t="s">
        <v>716</v>
      </c>
      <c r="F130" s="29" t="s">
        <v>722</v>
      </c>
    </row>
    <row r="131" spans="1:6" x14ac:dyDescent="0.25">
      <c r="A131" s="30">
        <f t="shared" si="4"/>
        <v>128</v>
      </c>
      <c r="B131" s="31" t="s">
        <v>721</v>
      </c>
      <c r="C131" s="31">
        <v>0</v>
      </c>
      <c r="D131" s="31">
        <v>0</v>
      </c>
      <c r="E131" s="29" t="s">
        <v>716</v>
      </c>
      <c r="F131" s="29" t="s">
        <v>722</v>
      </c>
    </row>
    <row r="132" spans="1:6" x14ac:dyDescent="0.25">
      <c r="A132" s="30">
        <f t="shared" si="4"/>
        <v>129</v>
      </c>
      <c r="B132" s="31" t="s">
        <v>721</v>
      </c>
      <c r="C132" s="31">
        <v>1799.5</v>
      </c>
      <c r="D132" s="31">
        <v>1799.5</v>
      </c>
      <c r="E132" s="29" t="s">
        <v>716</v>
      </c>
      <c r="F132" s="29" t="s">
        <v>722</v>
      </c>
    </row>
    <row r="133" spans="1:6" x14ac:dyDescent="0.25">
      <c r="A133" s="30">
        <f t="shared" si="4"/>
        <v>130</v>
      </c>
      <c r="B133" s="31" t="s">
        <v>721</v>
      </c>
      <c r="C133" s="43">
        <v>3426.32</v>
      </c>
      <c r="D133" s="43">
        <v>3426.32</v>
      </c>
      <c r="E133" s="29" t="s">
        <v>716</v>
      </c>
      <c r="F133" s="29" t="s">
        <v>722</v>
      </c>
    </row>
    <row r="134" spans="1:6" x14ac:dyDescent="0.25">
      <c r="A134" s="30">
        <f t="shared" si="4"/>
        <v>131</v>
      </c>
      <c r="B134" s="31" t="s">
        <v>721</v>
      </c>
      <c r="C134" s="31">
        <v>3785.81</v>
      </c>
      <c r="D134" s="31">
        <v>3785.81</v>
      </c>
      <c r="E134" s="29" t="s">
        <v>716</v>
      </c>
      <c r="F134" s="29" t="s">
        <v>722</v>
      </c>
    </row>
    <row r="135" spans="1:6" x14ac:dyDescent="0.25">
      <c r="A135" s="30">
        <f t="shared" si="4"/>
        <v>132</v>
      </c>
      <c r="B135" s="31" t="s">
        <v>721</v>
      </c>
      <c r="C135" s="31">
        <v>3529.44</v>
      </c>
      <c r="D135" s="31">
        <v>3529.44</v>
      </c>
      <c r="E135" s="29" t="s">
        <v>716</v>
      </c>
      <c r="F135" s="29" t="s">
        <v>722</v>
      </c>
    </row>
    <row r="136" spans="1:6" x14ac:dyDescent="0.25">
      <c r="A136" s="30">
        <v>133</v>
      </c>
      <c r="B136" s="31" t="s">
        <v>721</v>
      </c>
      <c r="C136" s="31">
        <v>0</v>
      </c>
      <c r="D136" s="31">
        <v>0</v>
      </c>
      <c r="E136" s="29" t="s">
        <v>716</v>
      </c>
      <c r="F136" s="29" t="s">
        <v>722</v>
      </c>
    </row>
    <row r="137" spans="1:6" x14ac:dyDescent="0.25">
      <c r="A137" s="30">
        <f t="shared" ref="A137:A173" si="5">1+A136</f>
        <v>134</v>
      </c>
      <c r="B137" s="31" t="s">
        <v>721</v>
      </c>
      <c r="C137" s="31">
        <v>0</v>
      </c>
      <c r="D137" s="31">
        <v>0</v>
      </c>
      <c r="E137" s="29" t="s">
        <v>716</v>
      </c>
      <c r="F137" s="29" t="s">
        <v>722</v>
      </c>
    </row>
    <row r="138" spans="1:6" x14ac:dyDescent="0.25">
      <c r="A138" s="30">
        <f t="shared" si="5"/>
        <v>135</v>
      </c>
      <c r="B138" s="31" t="s">
        <v>721</v>
      </c>
      <c r="C138" s="31">
        <v>0</v>
      </c>
      <c r="D138" s="31">
        <v>0</v>
      </c>
      <c r="E138" s="29" t="s">
        <v>716</v>
      </c>
      <c r="F138" s="29" t="s">
        <v>722</v>
      </c>
    </row>
    <row r="139" spans="1:6" x14ac:dyDescent="0.25">
      <c r="A139" s="30">
        <f t="shared" si="5"/>
        <v>136</v>
      </c>
      <c r="B139" s="31" t="s">
        <v>721</v>
      </c>
      <c r="C139" s="31">
        <v>0</v>
      </c>
      <c r="D139" s="31">
        <v>0</v>
      </c>
      <c r="E139" s="29" t="s">
        <v>716</v>
      </c>
      <c r="F139" s="29" t="s">
        <v>722</v>
      </c>
    </row>
    <row r="140" spans="1:6" x14ac:dyDescent="0.25">
      <c r="A140" s="30">
        <f t="shared" si="5"/>
        <v>137</v>
      </c>
      <c r="B140" s="31" t="s">
        <v>721</v>
      </c>
      <c r="C140" s="31">
        <v>4230.4399999999996</v>
      </c>
      <c r="D140" s="31">
        <v>4230.4399999999996</v>
      </c>
      <c r="E140" s="29" t="s">
        <v>716</v>
      </c>
      <c r="F140" s="29" t="s">
        <v>722</v>
      </c>
    </row>
    <row r="141" spans="1:6" x14ac:dyDescent="0.25">
      <c r="A141" s="30">
        <f t="shared" si="5"/>
        <v>138</v>
      </c>
      <c r="B141" s="31" t="s">
        <v>721</v>
      </c>
      <c r="C141" s="31">
        <v>999.92</v>
      </c>
      <c r="D141" s="31">
        <v>999.92</v>
      </c>
      <c r="E141" s="29" t="s">
        <v>716</v>
      </c>
      <c r="F141" s="29" t="s">
        <v>722</v>
      </c>
    </row>
    <row r="142" spans="1:6" x14ac:dyDescent="0.25">
      <c r="A142" s="30">
        <f t="shared" si="5"/>
        <v>139</v>
      </c>
      <c r="B142" s="31" t="s">
        <v>721</v>
      </c>
      <c r="C142" s="31">
        <v>3888.94</v>
      </c>
      <c r="D142" s="31">
        <v>3888.94</v>
      </c>
      <c r="E142" s="29" t="s">
        <v>716</v>
      </c>
      <c r="F142" s="29" t="s">
        <v>722</v>
      </c>
    </row>
    <row r="143" spans="1:6" x14ac:dyDescent="0.25">
      <c r="A143" s="30">
        <f t="shared" si="5"/>
        <v>140</v>
      </c>
      <c r="B143" s="31" t="s">
        <v>721</v>
      </c>
      <c r="C143" s="31">
        <v>0</v>
      </c>
      <c r="D143" s="31">
        <v>0</v>
      </c>
      <c r="E143" s="29" t="s">
        <v>716</v>
      </c>
      <c r="F143" s="29" t="s">
        <v>722</v>
      </c>
    </row>
    <row r="144" spans="1:6" x14ac:dyDescent="0.25">
      <c r="A144" s="30">
        <f t="shared" si="5"/>
        <v>141</v>
      </c>
      <c r="B144" s="31" t="s">
        <v>721</v>
      </c>
      <c r="C144" s="31">
        <v>0</v>
      </c>
      <c r="D144" s="31">
        <v>0</v>
      </c>
      <c r="E144" s="29" t="s">
        <v>716</v>
      </c>
      <c r="F144" s="29" t="s">
        <v>722</v>
      </c>
    </row>
    <row r="145" spans="1:6" x14ac:dyDescent="0.25">
      <c r="A145" s="30">
        <f t="shared" si="5"/>
        <v>142</v>
      </c>
      <c r="B145" s="31" t="s">
        <v>721</v>
      </c>
      <c r="C145" s="31">
        <v>3888.94</v>
      </c>
      <c r="D145" s="31">
        <v>3888.94</v>
      </c>
      <c r="E145" s="29" t="s">
        <v>716</v>
      </c>
      <c r="F145" s="29" t="s">
        <v>722</v>
      </c>
    </row>
    <row r="146" spans="1:6" x14ac:dyDescent="0.25">
      <c r="A146" s="30">
        <f t="shared" si="5"/>
        <v>143</v>
      </c>
      <c r="B146" s="31" t="s">
        <v>721</v>
      </c>
      <c r="C146" s="31">
        <v>3426.32</v>
      </c>
      <c r="D146" s="31">
        <v>3426.32</v>
      </c>
      <c r="E146" s="29" t="s">
        <v>716</v>
      </c>
      <c r="F146" s="29" t="s">
        <v>722</v>
      </c>
    </row>
    <row r="147" spans="1:6" x14ac:dyDescent="0.25">
      <c r="A147" s="30">
        <f t="shared" si="5"/>
        <v>144</v>
      </c>
      <c r="B147" s="31" t="s">
        <v>721</v>
      </c>
      <c r="C147" s="31">
        <v>4127.3100000000004</v>
      </c>
      <c r="D147" s="31">
        <v>4127.3100000000004</v>
      </c>
      <c r="E147" s="29" t="s">
        <v>716</v>
      </c>
      <c r="F147" s="29" t="s">
        <v>722</v>
      </c>
    </row>
    <row r="148" spans="1:6" x14ac:dyDescent="0.25">
      <c r="A148" s="30">
        <f t="shared" si="5"/>
        <v>145</v>
      </c>
      <c r="B148" s="31" t="s">
        <v>721</v>
      </c>
      <c r="C148" s="31">
        <v>3888.94</v>
      </c>
      <c r="D148" s="31">
        <v>3888.94</v>
      </c>
      <c r="E148" s="29" t="s">
        <v>716</v>
      </c>
      <c r="F148" s="29" t="s">
        <v>722</v>
      </c>
    </row>
    <row r="149" spans="1:6" x14ac:dyDescent="0.25">
      <c r="A149" s="30">
        <f t="shared" si="5"/>
        <v>146</v>
      </c>
      <c r="B149" s="31" t="s">
        <v>721</v>
      </c>
      <c r="C149" s="31">
        <v>4127.3100000000004</v>
      </c>
      <c r="D149" s="31">
        <v>4127.3100000000004</v>
      </c>
      <c r="E149" s="29" t="s">
        <v>716</v>
      </c>
      <c r="F149" s="29" t="s">
        <v>722</v>
      </c>
    </row>
    <row r="150" spans="1:6" x14ac:dyDescent="0.25">
      <c r="A150" s="30">
        <f t="shared" si="5"/>
        <v>147</v>
      </c>
      <c r="B150" s="31" t="s">
        <v>721</v>
      </c>
      <c r="C150" s="31">
        <v>0</v>
      </c>
      <c r="D150" s="31">
        <v>0</v>
      </c>
      <c r="E150" s="29" t="s">
        <v>716</v>
      </c>
      <c r="F150" s="29" t="s">
        <v>722</v>
      </c>
    </row>
    <row r="151" spans="1:6" x14ac:dyDescent="0.25">
      <c r="A151" s="30">
        <f t="shared" si="5"/>
        <v>148</v>
      </c>
      <c r="B151" s="31" t="s">
        <v>721</v>
      </c>
      <c r="C151" s="31">
        <v>0</v>
      </c>
      <c r="D151" s="31">
        <v>0</v>
      </c>
      <c r="E151" s="29" t="s">
        <v>716</v>
      </c>
      <c r="F151" s="29" t="s">
        <v>722</v>
      </c>
    </row>
    <row r="152" spans="1:6" x14ac:dyDescent="0.25">
      <c r="A152" s="30">
        <f t="shared" si="5"/>
        <v>149</v>
      </c>
      <c r="B152" s="31" t="s">
        <v>721</v>
      </c>
      <c r="C152" s="31">
        <v>0</v>
      </c>
      <c r="D152" s="31">
        <v>0</v>
      </c>
      <c r="E152" s="29" t="s">
        <v>716</v>
      </c>
      <c r="F152" s="29" t="s">
        <v>722</v>
      </c>
    </row>
    <row r="153" spans="1:6" x14ac:dyDescent="0.25">
      <c r="A153" s="30">
        <f t="shared" si="5"/>
        <v>150</v>
      </c>
      <c r="B153" s="31" t="s">
        <v>721</v>
      </c>
      <c r="C153" s="32">
        <v>0</v>
      </c>
      <c r="D153" s="32">
        <v>0</v>
      </c>
      <c r="E153" s="29" t="s">
        <v>716</v>
      </c>
      <c r="F153" s="29" t="s">
        <v>722</v>
      </c>
    </row>
    <row r="154" spans="1:6" x14ac:dyDescent="0.25">
      <c r="A154" s="30">
        <f t="shared" si="5"/>
        <v>151</v>
      </c>
      <c r="B154" s="31" t="s">
        <v>721</v>
      </c>
      <c r="C154" s="43">
        <v>4127.3100000000004</v>
      </c>
      <c r="D154" s="43">
        <v>4127.3100000000004</v>
      </c>
      <c r="E154" s="29" t="s">
        <v>716</v>
      </c>
      <c r="F154" s="29" t="s">
        <v>722</v>
      </c>
    </row>
    <row r="155" spans="1:6" x14ac:dyDescent="0.25">
      <c r="A155" s="30">
        <f t="shared" si="5"/>
        <v>152</v>
      </c>
      <c r="B155" s="31" t="s">
        <v>721</v>
      </c>
      <c r="C155" s="31">
        <v>4127.3100000000004</v>
      </c>
      <c r="D155" s="31">
        <v>4127.3100000000004</v>
      </c>
      <c r="E155" s="29" t="s">
        <v>716</v>
      </c>
      <c r="F155" s="29" t="s">
        <v>722</v>
      </c>
    </row>
    <row r="156" spans="1:6" x14ac:dyDescent="0.25">
      <c r="A156" s="30">
        <f t="shared" si="5"/>
        <v>153</v>
      </c>
      <c r="B156" s="31" t="s">
        <v>721</v>
      </c>
      <c r="C156" s="31">
        <v>0</v>
      </c>
      <c r="D156" s="31">
        <v>0</v>
      </c>
      <c r="E156" s="29" t="s">
        <v>716</v>
      </c>
      <c r="F156" s="29" t="s">
        <v>722</v>
      </c>
    </row>
    <row r="157" spans="1:6" x14ac:dyDescent="0.25">
      <c r="A157" s="30">
        <f t="shared" si="5"/>
        <v>154</v>
      </c>
      <c r="B157" s="31" t="s">
        <v>721</v>
      </c>
      <c r="C157" s="31">
        <v>1799.5</v>
      </c>
      <c r="D157" s="31">
        <v>1799.5</v>
      </c>
      <c r="E157" s="29" t="s">
        <v>716</v>
      </c>
      <c r="F157" s="29" t="s">
        <v>722</v>
      </c>
    </row>
    <row r="158" spans="1:6" x14ac:dyDescent="0.25">
      <c r="A158" s="30">
        <f t="shared" si="5"/>
        <v>155</v>
      </c>
      <c r="B158" s="31" t="s">
        <v>721</v>
      </c>
      <c r="C158" s="31">
        <v>1989.06</v>
      </c>
      <c r="D158" s="31">
        <v>1989.06</v>
      </c>
      <c r="E158" s="29" t="s">
        <v>716</v>
      </c>
      <c r="F158" s="29" t="s">
        <v>722</v>
      </c>
    </row>
    <row r="159" spans="1:6" x14ac:dyDescent="0.25">
      <c r="A159" s="30">
        <f t="shared" si="5"/>
        <v>156</v>
      </c>
      <c r="B159" s="31" t="s">
        <v>721</v>
      </c>
      <c r="C159" s="31">
        <v>4127.3100000000004</v>
      </c>
      <c r="D159" s="31">
        <v>4127.3100000000004</v>
      </c>
      <c r="E159" s="29" t="s">
        <v>716</v>
      </c>
      <c r="F159" s="29" t="s">
        <v>722</v>
      </c>
    </row>
    <row r="160" spans="1:6" x14ac:dyDescent="0.25">
      <c r="A160" s="30">
        <f t="shared" si="5"/>
        <v>157</v>
      </c>
      <c r="B160" s="31" t="s">
        <v>721</v>
      </c>
      <c r="C160" s="31">
        <v>0</v>
      </c>
      <c r="D160" s="31">
        <v>0</v>
      </c>
      <c r="E160" s="29" t="s">
        <v>716</v>
      </c>
      <c r="F160" s="29" t="s">
        <v>722</v>
      </c>
    </row>
    <row r="161" spans="1:6" x14ac:dyDescent="0.25">
      <c r="A161" s="30">
        <f t="shared" si="5"/>
        <v>158</v>
      </c>
      <c r="B161" s="31" t="s">
        <v>721</v>
      </c>
      <c r="C161" s="31">
        <v>4127.3100000000004</v>
      </c>
      <c r="D161" s="31">
        <v>4127.3100000000004</v>
      </c>
      <c r="E161" s="29" t="s">
        <v>716</v>
      </c>
      <c r="F161" s="29" t="s">
        <v>722</v>
      </c>
    </row>
    <row r="162" spans="1:6" x14ac:dyDescent="0.25">
      <c r="A162" s="30">
        <f t="shared" si="5"/>
        <v>159</v>
      </c>
      <c r="B162" s="31" t="s">
        <v>721</v>
      </c>
      <c r="C162" s="31">
        <v>1403.42</v>
      </c>
      <c r="D162" s="31">
        <v>1403.42</v>
      </c>
      <c r="E162" s="29" t="s">
        <v>716</v>
      </c>
      <c r="F162" s="29" t="s">
        <v>722</v>
      </c>
    </row>
    <row r="163" spans="1:6" x14ac:dyDescent="0.25">
      <c r="A163" s="30">
        <f t="shared" si="5"/>
        <v>160</v>
      </c>
      <c r="B163" s="31" t="s">
        <v>721</v>
      </c>
      <c r="C163" s="31">
        <v>0</v>
      </c>
      <c r="D163" s="31">
        <v>0</v>
      </c>
      <c r="E163" s="29" t="s">
        <v>716</v>
      </c>
      <c r="F163" s="29" t="s">
        <v>722</v>
      </c>
    </row>
    <row r="164" spans="1:6" x14ac:dyDescent="0.25">
      <c r="A164" s="30">
        <f t="shared" si="5"/>
        <v>161</v>
      </c>
      <c r="B164" s="31" t="s">
        <v>721</v>
      </c>
      <c r="C164" s="31">
        <v>0</v>
      </c>
      <c r="D164" s="31">
        <v>0</v>
      </c>
      <c r="E164" s="29" t="s">
        <v>716</v>
      </c>
      <c r="F164" s="29" t="s">
        <v>722</v>
      </c>
    </row>
    <row r="165" spans="1:6" x14ac:dyDescent="0.25">
      <c r="A165" s="30">
        <f t="shared" si="5"/>
        <v>162</v>
      </c>
      <c r="B165" s="31" t="s">
        <v>721</v>
      </c>
      <c r="C165" s="31">
        <v>4127.3100000000004</v>
      </c>
      <c r="D165" s="31">
        <v>4127.3100000000004</v>
      </c>
      <c r="E165" s="29" t="s">
        <v>716</v>
      </c>
      <c r="F165" s="29" t="s">
        <v>722</v>
      </c>
    </row>
    <row r="166" spans="1:6" x14ac:dyDescent="0.25">
      <c r="A166" s="30">
        <f t="shared" si="5"/>
        <v>163</v>
      </c>
      <c r="B166" s="31" t="s">
        <v>721</v>
      </c>
      <c r="C166" s="31">
        <v>0</v>
      </c>
      <c r="D166" s="31">
        <v>0</v>
      </c>
      <c r="E166" s="29" t="s">
        <v>716</v>
      </c>
      <c r="F166" s="29" t="s">
        <v>722</v>
      </c>
    </row>
    <row r="167" spans="1:6" x14ac:dyDescent="0.25">
      <c r="A167" s="30">
        <f t="shared" si="5"/>
        <v>164</v>
      </c>
      <c r="B167" s="31" t="s">
        <v>721</v>
      </c>
      <c r="C167" s="31">
        <v>4127.3100000000004</v>
      </c>
      <c r="D167" s="31">
        <v>4127.3100000000004</v>
      </c>
      <c r="E167" s="29" t="s">
        <v>716</v>
      </c>
      <c r="F167" s="29" t="s">
        <v>722</v>
      </c>
    </row>
    <row r="168" spans="1:6" x14ac:dyDescent="0.25">
      <c r="A168" s="30">
        <f t="shared" si="5"/>
        <v>165</v>
      </c>
      <c r="B168" s="31" t="s">
        <v>721</v>
      </c>
      <c r="C168" s="31">
        <v>2839.35</v>
      </c>
      <c r="D168" s="31">
        <v>2839.35</v>
      </c>
      <c r="E168" s="29" t="s">
        <v>716</v>
      </c>
      <c r="F168" s="29" t="s">
        <v>722</v>
      </c>
    </row>
    <row r="169" spans="1:6" x14ac:dyDescent="0.25">
      <c r="A169" s="30">
        <f t="shared" si="5"/>
        <v>166</v>
      </c>
      <c r="B169" s="31" t="s">
        <v>721</v>
      </c>
      <c r="C169" s="31">
        <v>4127.3100000000004</v>
      </c>
      <c r="D169" s="31">
        <v>4127.3100000000004</v>
      </c>
      <c r="E169" s="29" t="s">
        <v>716</v>
      </c>
      <c r="F169" s="29" t="s">
        <v>722</v>
      </c>
    </row>
    <row r="170" spans="1:6" x14ac:dyDescent="0.25">
      <c r="A170" s="30">
        <f t="shared" si="5"/>
        <v>167</v>
      </c>
      <c r="B170" s="31" t="s">
        <v>721</v>
      </c>
      <c r="C170" s="33">
        <v>1398.62</v>
      </c>
      <c r="D170" s="33">
        <v>1398.62</v>
      </c>
      <c r="E170" s="29" t="s">
        <v>716</v>
      </c>
      <c r="F170" s="29" t="s">
        <v>722</v>
      </c>
    </row>
    <row r="171" spans="1:6" x14ac:dyDescent="0.25">
      <c r="A171" s="30">
        <f t="shared" si="5"/>
        <v>168</v>
      </c>
      <c r="B171" s="31" t="s">
        <v>721</v>
      </c>
      <c r="C171" s="31">
        <v>3785.81</v>
      </c>
      <c r="D171" s="31">
        <v>3785.81</v>
      </c>
      <c r="E171" s="29" t="s">
        <v>716</v>
      </c>
      <c r="F171" s="29" t="s">
        <v>722</v>
      </c>
    </row>
    <row r="172" spans="1:6" x14ac:dyDescent="0.25">
      <c r="A172" s="30">
        <f t="shared" si="5"/>
        <v>169</v>
      </c>
      <c r="B172" s="31" t="s">
        <v>721</v>
      </c>
      <c r="C172" s="31">
        <v>1445.66</v>
      </c>
      <c r="D172" s="31">
        <v>1445.66</v>
      </c>
      <c r="E172" s="29" t="s">
        <v>716</v>
      </c>
      <c r="F172" s="29" t="s">
        <v>722</v>
      </c>
    </row>
    <row r="173" spans="1:6" x14ac:dyDescent="0.25">
      <c r="A173" s="30">
        <f t="shared" si="5"/>
        <v>170</v>
      </c>
      <c r="B173" s="31" t="s">
        <v>721</v>
      </c>
      <c r="C173" s="31">
        <v>0</v>
      </c>
      <c r="D173" s="31">
        <v>0</v>
      </c>
      <c r="E173" s="29" t="s">
        <v>716</v>
      </c>
      <c r="F173" s="29" t="s">
        <v>722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3"/>
  <sheetViews>
    <sheetView topLeftCell="A144" workbookViewId="0">
      <selection activeCell="D79" sqref="D79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8">
        <v>1</v>
      </c>
      <c r="B4" t="s">
        <v>737</v>
      </c>
      <c r="C4" s="44">
        <f>29319.85*2</f>
        <v>58639.7</v>
      </c>
      <c r="D4" s="44">
        <f>C4-(9027.68)*2</f>
        <v>40584.339999999997</v>
      </c>
      <c r="E4" s="45" t="s">
        <v>716</v>
      </c>
      <c r="F4" s="45" t="s">
        <v>735</v>
      </c>
    </row>
    <row r="5" spans="1:6" x14ac:dyDescent="0.25">
      <c r="A5" s="28">
        <f>1+A4</f>
        <v>2</v>
      </c>
      <c r="B5" t="s">
        <v>737</v>
      </c>
      <c r="C5">
        <f>11986.16*2</f>
        <v>23972.32</v>
      </c>
      <c r="D5">
        <f>C5-(2446.58)*2</f>
        <v>19079.16</v>
      </c>
      <c r="E5" s="45" t="s">
        <v>716</v>
      </c>
      <c r="F5" s="45" t="s">
        <v>735</v>
      </c>
    </row>
    <row r="6" spans="1:6" x14ac:dyDescent="0.25">
      <c r="A6" s="28">
        <v>3</v>
      </c>
      <c r="B6" t="s">
        <v>737</v>
      </c>
      <c r="C6">
        <f>11986.16*2</f>
        <v>23972.32</v>
      </c>
      <c r="D6">
        <f>C6-(2446.58)*2</f>
        <v>19079.16</v>
      </c>
      <c r="E6" s="45" t="s">
        <v>716</v>
      </c>
      <c r="F6" s="45" t="s">
        <v>735</v>
      </c>
    </row>
    <row r="7" spans="1:6" x14ac:dyDescent="0.25">
      <c r="A7" s="28">
        <v>4</v>
      </c>
      <c r="B7" t="s">
        <v>737</v>
      </c>
      <c r="C7">
        <f>11046.36*2</f>
        <v>22092.720000000001</v>
      </c>
      <c r="D7" s="44">
        <f>C7-(2101.81)*2</f>
        <v>17889.100000000002</v>
      </c>
      <c r="E7" s="45" t="s">
        <v>716</v>
      </c>
      <c r="F7" s="45" t="s">
        <v>735</v>
      </c>
    </row>
    <row r="8" spans="1:6" x14ac:dyDescent="0.25">
      <c r="A8" s="28">
        <v>5</v>
      </c>
      <c r="B8" t="s">
        <v>737</v>
      </c>
      <c r="C8">
        <f>11046.36*2</f>
        <v>22092.720000000001</v>
      </c>
      <c r="D8" s="44">
        <f>C8-(2101.81)*2</f>
        <v>17889.100000000002</v>
      </c>
      <c r="E8" s="45" t="s">
        <v>716</v>
      </c>
      <c r="F8" s="45" t="s">
        <v>735</v>
      </c>
    </row>
    <row r="9" spans="1:6" x14ac:dyDescent="0.25">
      <c r="A9" s="28">
        <v>6</v>
      </c>
      <c r="B9" t="s">
        <v>737</v>
      </c>
      <c r="C9">
        <f>13897.12*2</f>
        <v>27794.240000000002</v>
      </c>
      <c r="D9">
        <f>C9-(2612.69)*2</f>
        <v>22568.86</v>
      </c>
      <c r="E9" s="45" t="s">
        <v>716</v>
      </c>
      <c r="F9" s="45" t="s">
        <v>735</v>
      </c>
    </row>
    <row r="10" spans="1:6" x14ac:dyDescent="0.25">
      <c r="A10" s="28">
        <v>7</v>
      </c>
      <c r="B10" t="s">
        <v>737</v>
      </c>
      <c r="C10">
        <f>11834.68*2</f>
        <v>23669.360000000001</v>
      </c>
      <c r="D10">
        <f>C10-(2419.44)*2</f>
        <v>18830.48</v>
      </c>
      <c r="E10" s="45" t="s">
        <v>716</v>
      </c>
      <c r="F10" s="45" t="s">
        <v>735</v>
      </c>
    </row>
    <row r="11" spans="1:6" x14ac:dyDescent="0.25">
      <c r="A11" s="28">
        <v>8</v>
      </c>
      <c r="B11" t="s">
        <v>737</v>
      </c>
      <c r="C11">
        <f>11046.36*2</f>
        <v>22092.720000000001</v>
      </c>
      <c r="D11" s="44">
        <f>C11-(2101.81)*2</f>
        <v>17889.100000000002</v>
      </c>
      <c r="E11" s="45" t="s">
        <v>716</v>
      </c>
      <c r="F11" s="45" t="s">
        <v>735</v>
      </c>
    </row>
    <row r="12" spans="1:6" x14ac:dyDescent="0.25">
      <c r="A12" s="28">
        <v>9</v>
      </c>
      <c r="B12" t="s">
        <v>737</v>
      </c>
      <c r="C12">
        <f>11046.36*2</f>
        <v>22092.720000000001</v>
      </c>
      <c r="D12" s="44">
        <f>C12-(2101.81)*2</f>
        <v>17889.100000000002</v>
      </c>
      <c r="E12" s="45" t="s">
        <v>716</v>
      </c>
      <c r="F12" s="45" t="s">
        <v>735</v>
      </c>
    </row>
    <row r="13" spans="1:6" x14ac:dyDescent="0.25">
      <c r="A13" s="28">
        <v>10</v>
      </c>
      <c r="B13" t="s">
        <v>737</v>
      </c>
      <c r="C13">
        <f>9260.78*2</f>
        <v>18521.560000000001</v>
      </c>
      <c r="D13">
        <f>C13-(1731.17)*2</f>
        <v>15059.220000000001</v>
      </c>
      <c r="E13" s="45" t="s">
        <v>716</v>
      </c>
      <c r="F13" s="45" t="s">
        <v>735</v>
      </c>
    </row>
    <row r="14" spans="1:6" x14ac:dyDescent="0.25">
      <c r="A14" s="28">
        <v>11</v>
      </c>
      <c r="B14" t="s">
        <v>737</v>
      </c>
      <c r="C14">
        <f>11046.36*2</f>
        <v>22092.720000000001</v>
      </c>
      <c r="D14" s="44">
        <f>C14-(2101.81)*2</f>
        <v>17889.100000000002</v>
      </c>
      <c r="E14" s="45" t="s">
        <v>716</v>
      </c>
      <c r="F14" s="45" t="s">
        <v>735</v>
      </c>
    </row>
    <row r="15" spans="1:6" x14ac:dyDescent="0.25">
      <c r="A15" s="28">
        <v>12</v>
      </c>
      <c r="B15" t="s">
        <v>737</v>
      </c>
      <c r="C15">
        <f>11986.16*2</f>
        <v>23972.32</v>
      </c>
      <c r="D15">
        <f>C15-(2446.58)*2</f>
        <v>19079.16</v>
      </c>
      <c r="E15" s="45" t="s">
        <v>716</v>
      </c>
      <c r="F15" s="45" t="s">
        <v>735</v>
      </c>
    </row>
    <row r="16" spans="1:6" x14ac:dyDescent="0.25">
      <c r="A16" s="28">
        <v>13</v>
      </c>
      <c r="B16" t="s">
        <v>737</v>
      </c>
      <c r="C16">
        <f>11046.36*2</f>
        <v>22092.720000000001</v>
      </c>
      <c r="D16" s="44">
        <f>C16-(2101.81)*2</f>
        <v>17889.100000000002</v>
      </c>
      <c r="E16" s="45" t="s">
        <v>716</v>
      </c>
      <c r="F16" s="45" t="s">
        <v>735</v>
      </c>
    </row>
    <row r="17" spans="1:6" x14ac:dyDescent="0.25">
      <c r="A17" s="28">
        <v>14</v>
      </c>
      <c r="B17" t="s">
        <v>737</v>
      </c>
      <c r="C17" s="44">
        <f>10592.4*2</f>
        <v>21184.799999999999</v>
      </c>
      <c r="D17">
        <f>C17-(2007.62)*2</f>
        <v>17169.559999999998</v>
      </c>
      <c r="E17" s="45" t="s">
        <v>716</v>
      </c>
      <c r="F17" s="45" t="s">
        <v>735</v>
      </c>
    </row>
    <row r="18" spans="1:6" x14ac:dyDescent="0.25">
      <c r="A18" s="28">
        <v>15</v>
      </c>
      <c r="B18" t="s">
        <v>737</v>
      </c>
      <c r="C18">
        <f>11986.16*2</f>
        <v>23972.32</v>
      </c>
      <c r="D18">
        <f>C18-(2446.58)*2</f>
        <v>19079.16</v>
      </c>
      <c r="E18" s="45" t="s">
        <v>716</v>
      </c>
      <c r="F18" s="45" t="s">
        <v>735</v>
      </c>
    </row>
    <row r="19" spans="1:6" x14ac:dyDescent="0.25">
      <c r="A19" s="28">
        <v>16</v>
      </c>
      <c r="B19" t="s">
        <v>737</v>
      </c>
      <c r="C19">
        <f>11046.36*2</f>
        <v>22092.720000000001</v>
      </c>
      <c r="D19" s="44">
        <f>C19-(2101.81)*2</f>
        <v>17889.100000000002</v>
      </c>
      <c r="E19" s="45" t="s">
        <v>716</v>
      </c>
      <c r="F19" s="45" t="s">
        <v>735</v>
      </c>
    </row>
    <row r="20" spans="1:6" x14ac:dyDescent="0.25">
      <c r="A20" s="28">
        <v>17</v>
      </c>
      <c r="B20" t="s">
        <v>737</v>
      </c>
      <c r="C20">
        <f>11046.36*2</f>
        <v>22092.720000000001</v>
      </c>
      <c r="D20" s="44">
        <f>C20-(2101.81)*2</f>
        <v>17889.100000000002</v>
      </c>
      <c r="E20" s="45" t="s">
        <v>716</v>
      </c>
      <c r="F20" s="45" t="s">
        <v>735</v>
      </c>
    </row>
    <row r="21" spans="1:6" x14ac:dyDescent="0.25">
      <c r="A21" s="28">
        <v>18</v>
      </c>
      <c r="B21" t="s">
        <v>737</v>
      </c>
      <c r="C21">
        <f>11046.36*2</f>
        <v>22092.720000000001</v>
      </c>
      <c r="D21" s="44">
        <f>C21-(2101.81)*2</f>
        <v>17889.100000000002</v>
      </c>
      <c r="E21" s="45" t="s">
        <v>716</v>
      </c>
      <c r="F21" s="45" t="s">
        <v>735</v>
      </c>
    </row>
    <row r="22" spans="1:6" x14ac:dyDescent="0.25">
      <c r="A22" s="28">
        <v>19</v>
      </c>
      <c r="B22" t="s">
        <v>737</v>
      </c>
      <c r="C22">
        <f>11520.53*2</f>
        <v>23041.06</v>
      </c>
      <c r="D22" s="44">
        <f>C22-(2363.13)*2</f>
        <v>18314.800000000003</v>
      </c>
      <c r="E22" s="45" t="s">
        <v>716</v>
      </c>
      <c r="F22" s="45" t="s">
        <v>735</v>
      </c>
    </row>
    <row r="23" spans="1:6" x14ac:dyDescent="0.25">
      <c r="A23" s="28">
        <v>20</v>
      </c>
      <c r="B23" t="s">
        <v>737</v>
      </c>
      <c r="C23">
        <f>11046.36*2</f>
        <v>22092.720000000001</v>
      </c>
      <c r="D23" s="44">
        <f>C23-(2101.81)*2</f>
        <v>17889.100000000002</v>
      </c>
      <c r="E23" s="45" t="s">
        <v>716</v>
      </c>
      <c r="F23" s="45" t="s">
        <v>735</v>
      </c>
    </row>
    <row r="24" spans="1:6" x14ac:dyDescent="0.25">
      <c r="A24" s="28">
        <v>21</v>
      </c>
      <c r="B24" t="s">
        <v>737</v>
      </c>
      <c r="C24">
        <f>11046.36*2</f>
        <v>22092.720000000001</v>
      </c>
      <c r="D24" s="44">
        <f>C24-(2101.81)*2</f>
        <v>17889.100000000002</v>
      </c>
      <c r="E24" s="45" t="s">
        <v>716</v>
      </c>
      <c r="F24" s="45" t="s">
        <v>735</v>
      </c>
    </row>
    <row r="25" spans="1:6" x14ac:dyDescent="0.25">
      <c r="A25" s="28">
        <v>22</v>
      </c>
      <c r="B25" t="s">
        <v>737</v>
      </c>
      <c r="C25">
        <f>5568.58*2</f>
        <v>11137.16</v>
      </c>
      <c r="D25" s="44">
        <f>C25-(1026.69)*2</f>
        <v>9083.7799999999988</v>
      </c>
      <c r="E25" s="45" t="s">
        <v>716</v>
      </c>
      <c r="F25" s="45" t="s">
        <v>735</v>
      </c>
    </row>
    <row r="26" spans="1:6" x14ac:dyDescent="0.25">
      <c r="A26" s="28">
        <v>23</v>
      </c>
      <c r="B26" t="s">
        <v>737</v>
      </c>
      <c r="C26" s="44">
        <f>18062.24*2</f>
        <v>36124.480000000003</v>
      </c>
      <c r="D26">
        <f>C26-(4214.61)*2</f>
        <v>27695.260000000002</v>
      </c>
      <c r="E26" s="45" t="s">
        <v>716</v>
      </c>
      <c r="F26" s="45" t="s">
        <v>735</v>
      </c>
    </row>
    <row r="27" spans="1:6" x14ac:dyDescent="0.25">
      <c r="A27" s="28">
        <v>24</v>
      </c>
      <c r="B27" t="s">
        <v>737</v>
      </c>
      <c r="C27">
        <f>11046.36*2</f>
        <v>22092.720000000001</v>
      </c>
      <c r="D27" s="44">
        <f>C27-(2101.81)*2</f>
        <v>17889.100000000002</v>
      </c>
      <c r="E27" s="45" t="s">
        <v>716</v>
      </c>
      <c r="F27" s="45" t="s">
        <v>735</v>
      </c>
    </row>
    <row r="28" spans="1:6" x14ac:dyDescent="0.25">
      <c r="A28" s="28">
        <v>25</v>
      </c>
      <c r="B28" t="s">
        <v>737</v>
      </c>
      <c r="C28">
        <f>11046.36*2</f>
        <v>22092.720000000001</v>
      </c>
      <c r="D28" s="44">
        <f>C28-(2101.81)*2</f>
        <v>17889.100000000002</v>
      </c>
      <c r="E28" s="45" t="s">
        <v>716</v>
      </c>
      <c r="F28" s="45" t="s">
        <v>735</v>
      </c>
    </row>
    <row r="29" spans="1:6" x14ac:dyDescent="0.25">
      <c r="A29" s="28">
        <v>26</v>
      </c>
      <c r="B29" t="s">
        <v>737</v>
      </c>
      <c r="C29">
        <f>11046.36*2</f>
        <v>22092.720000000001</v>
      </c>
      <c r="D29" s="44">
        <f>C29-(2101.81)*2</f>
        <v>17889.100000000002</v>
      </c>
      <c r="E29" s="45" t="s">
        <v>716</v>
      </c>
      <c r="F29" s="45" t="s">
        <v>735</v>
      </c>
    </row>
    <row r="30" spans="1:6" x14ac:dyDescent="0.25">
      <c r="A30" s="28">
        <v>27</v>
      </c>
      <c r="B30" t="s">
        <v>737</v>
      </c>
      <c r="C30">
        <f>13338.67*2</f>
        <v>26677.34</v>
      </c>
      <c r="D30">
        <f>C30-(2486.68)*2</f>
        <v>21703.98</v>
      </c>
      <c r="E30" s="45" t="s">
        <v>716</v>
      </c>
      <c r="F30" s="45" t="s">
        <v>735</v>
      </c>
    </row>
    <row r="31" spans="1:6" x14ac:dyDescent="0.25">
      <c r="A31" s="28">
        <v>28</v>
      </c>
      <c r="B31" t="s">
        <v>737</v>
      </c>
      <c r="C31">
        <f>12183.54*2</f>
        <v>24367.08</v>
      </c>
      <c r="D31">
        <f>C31-(1825.18)*2</f>
        <v>20716.72</v>
      </c>
      <c r="E31" s="45" t="s">
        <v>716</v>
      </c>
      <c r="F31" s="45" t="s">
        <v>735</v>
      </c>
    </row>
    <row r="32" spans="1:6" x14ac:dyDescent="0.25">
      <c r="A32" s="28">
        <v>29</v>
      </c>
      <c r="B32" t="s">
        <v>737</v>
      </c>
      <c r="C32">
        <f>15955.68*2</f>
        <v>31911.360000000001</v>
      </c>
      <c r="D32" s="68">
        <f>C32-(3045.65)*2</f>
        <v>25820.06</v>
      </c>
      <c r="E32" s="45" t="s">
        <v>716</v>
      </c>
      <c r="F32" s="45" t="s">
        <v>735</v>
      </c>
    </row>
    <row r="33" spans="1:6" x14ac:dyDescent="0.25">
      <c r="A33" s="28">
        <v>30</v>
      </c>
      <c r="B33" t="s">
        <v>737</v>
      </c>
      <c r="C33">
        <f>15065.79*2</f>
        <v>30131.58</v>
      </c>
      <c r="D33">
        <f>C33-2855.52*2</f>
        <v>24420.54</v>
      </c>
      <c r="E33" s="45" t="s">
        <v>716</v>
      </c>
      <c r="F33" s="45" t="s">
        <v>735</v>
      </c>
    </row>
    <row r="34" spans="1:6" x14ac:dyDescent="0.25">
      <c r="A34" s="28">
        <v>31</v>
      </c>
      <c r="B34" t="s">
        <v>737</v>
      </c>
      <c r="C34">
        <f>12183.54*2</f>
        <v>24367.08</v>
      </c>
      <c r="D34">
        <f>C34-1825.18*2</f>
        <v>20716.72</v>
      </c>
      <c r="E34" s="45" t="s">
        <v>716</v>
      </c>
      <c r="F34" s="45" t="s">
        <v>735</v>
      </c>
    </row>
    <row r="35" spans="1:6" x14ac:dyDescent="0.25">
      <c r="A35" s="28">
        <v>32</v>
      </c>
      <c r="B35" t="s">
        <v>737</v>
      </c>
      <c r="C35">
        <f>12183.54*2</f>
        <v>24367.08</v>
      </c>
      <c r="D35">
        <f>C35-1825.18*2</f>
        <v>20716.72</v>
      </c>
      <c r="E35" s="45" t="s">
        <v>716</v>
      </c>
      <c r="F35" s="45" t="s">
        <v>735</v>
      </c>
    </row>
    <row r="36" spans="1:6" x14ac:dyDescent="0.25">
      <c r="A36" s="28">
        <v>33</v>
      </c>
      <c r="B36" t="s">
        <v>737</v>
      </c>
      <c r="C36" s="44">
        <f>13723.65*2</f>
        <v>27447.3</v>
      </c>
      <c r="D36">
        <f>C36-2568.93*2</f>
        <v>22309.439999999999</v>
      </c>
      <c r="E36" s="45" t="s">
        <v>716</v>
      </c>
      <c r="F36" s="45" t="s">
        <v>735</v>
      </c>
    </row>
    <row r="37" spans="1:6" x14ac:dyDescent="0.25">
      <c r="A37" s="28">
        <v>34</v>
      </c>
      <c r="B37" t="s">
        <v>737</v>
      </c>
      <c r="C37">
        <f>12183.54*2</f>
        <v>24367.08</v>
      </c>
      <c r="D37">
        <f>C37-1825.18*2</f>
        <v>20716.72</v>
      </c>
      <c r="E37" s="45" t="s">
        <v>716</v>
      </c>
      <c r="F37" s="45" t="s">
        <v>735</v>
      </c>
    </row>
    <row r="38" spans="1:6" x14ac:dyDescent="0.25">
      <c r="A38" s="28">
        <v>35</v>
      </c>
      <c r="B38" t="s">
        <v>737</v>
      </c>
      <c r="C38">
        <f>15065.79*2</f>
        <v>30131.58</v>
      </c>
      <c r="D38">
        <f>C38-2855.52*2</f>
        <v>24420.54</v>
      </c>
      <c r="E38" s="45" t="s">
        <v>716</v>
      </c>
      <c r="F38" s="45" t="s">
        <v>735</v>
      </c>
    </row>
    <row r="39" spans="1:6" x14ac:dyDescent="0.25">
      <c r="A39" s="28">
        <v>36</v>
      </c>
      <c r="B39" t="s">
        <v>737</v>
      </c>
      <c r="C39">
        <f>15065.79*2</f>
        <v>30131.58</v>
      </c>
      <c r="D39">
        <f>C39-2855.58*2</f>
        <v>24420.420000000002</v>
      </c>
      <c r="E39" s="45" t="s">
        <v>716</v>
      </c>
      <c r="F39" s="45" t="s">
        <v>735</v>
      </c>
    </row>
    <row r="40" spans="1:6" x14ac:dyDescent="0.25">
      <c r="A40" s="28">
        <v>37</v>
      </c>
      <c r="B40" t="s">
        <v>737</v>
      </c>
      <c r="C40">
        <f>16340.72*2</f>
        <v>32681.439999999999</v>
      </c>
      <c r="D40">
        <f>C40-3127.89*2</f>
        <v>26425.66</v>
      </c>
      <c r="E40" s="45" t="s">
        <v>716</v>
      </c>
      <c r="F40" s="45" t="s">
        <v>735</v>
      </c>
    </row>
    <row r="41" spans="1:6" x14ac:dyDescent="0.25">
      <c r="A41" s="28">
        <v>38</v>
      </c>
      <c r="B41" t="s">
        <v>737</v>
      </c>
      <c r="C41">
        <f>16340.72*2</f>
        <v>32681.439999999999</v>
      </c>
      <c r="D41">
        <f>C41-3127.89*2</f>
        <v>26425.66</v>
      </c>
      <c r="E41" s="45" t="s">
        <v>716</v>
      </c>
      <c r="F41" s="45" t="s">
        <v>735</v>
      </c>
    </row>
    <row r="42" spans="1:6" x14ac:dyDescent="0.25">
      <c r="A42" s="28">
        <v>39</v>
      </c>
      <c r="B42" t="s">
        <v>737</v>
      </c>
      <c r="C42">
        <f>13338.67*2</f>
        <v>26677.34</v>
      </c>
      <c r="D42" s="44">
        <f>C42-2486.62*2</f>
        <v>21704.1</v>
      </c>
      <c r="E42" s="45" t="s">
        <v>716</v>
      </c>
      <c r="F42" s="45" t="s">
        <v>735</v>
      </c>
    </row>
    <row r="43" spans="1:6" x14ac:dyDescent="0.25">
      <c r="A43" s="28">
        <v>40</v>
      </c>
      <c r="B43" t="s">
        <v>737</v>
      </c>
      <c r="C43">
        <f>15065.79*2</f>
        <v>30131.58</v>
      </c>
      <c r="D43">
        <f>C43-2855.58*2</f>
        <v>24420.420000000002</v>
      </c>
      <c r="E43" s="45" t="s">
        <v>716</v>
      </c>
      <c r="F43" s="45" t="s">
        <v>735</v>
      </c>
    </row>
    <row r="44" spans="1:6" x14ac:dyDescent="0.25">
      <c r="A44" s="28">
        <v>41</v>
      </c>
      <c r="B44" t="s">
        <v>737</v>
      </c>
      <c r="C44">
        <f>15955.68*2</f>
        <v>31911.360000000001</v>
      </c>
      <c r="D44">
        <f>C44-3045.65*2</f>
        <v>25820.06</v>
      </c>
      <c r="E44" s="45" t="s">
        <v>716</v>
      </c>
      <c r="F44" s="45" t="s">
        <v>735</v>
      </c>
    </row>
    <row r="45" spans="1:6" x14ac:dyDescent="0.25">
      <c r="A45" s="28">
        <v>42</v>
      </c>
      <c r="B45" t="s">
        <v>737</v>
      </c>
      <c r="C45">
        <f>13338.67*2</f>
        <v>26677.34</v>
      </c>
      <c r="D45" s="44">
        <f>C45-2486.62*2</f>
        <v>21704.1</v>
      </c>
      <c r="E45" s="45" t="s">
        <v>716</v>
      </c>
      <c r="F45" s="45" t="s">
        <v>735</v>
      </c>
    </row>
    <row r="46" spans="1:6" x14ac:dyDescent="0.25">
      <c r="A46" s="28">
        <v>43</v>
      </c>
      <c r="B46" t="s">
        <v>737</v>
      </c>
      <c r="C46">
        <f>14680.76*2</f>
        <v>29361.52</v>
      </c>
      <c r="D46">
        <f>C46-2773.34*2</f>
        <v>23814.84</v>
      </c>
      <c r="E46" s="45" t="s">
        <v>716</v>
      </c>
      <c r="F46" s="45" t="s">
        <v>735</v>
      </c>
    </row>
    <row r="47" spans="1:6" x14ac:dyDescent="0.25">
      <c r="A47" s="28">
        <v>44</v>
      </c>
      <c r="B47" t="s">
        <v>737</v>
      </c>
      <c r="C47">
        <f>14680.76*2</f>
        <v>29361.52</v>
      </c>
      <c r="D47">
        <f>C47-2773.34*2</f>
        <v>23814.84</v>
      </c>
      <c r="E47" s="45" t="s">
        <v>716</v>
      </c>
      <c r="F47" s="45" t="s">
        <v>735</v>
      </c>
    </row>
    <row r="48" spans="1:6" x14ac:dyDescent="0.25">
      <c r="A48" s="28">
        <v>45</v>
      </c>
      <c r="B48" t="s">
        <v>737</v>
      </c>
      <c r="C48">
        <f>11798.48*2</f>
        <v>23596.959999999999</v>
      </c>
      <c r="D48">
        <f>C48-1708.66*2</f>
        <v>20179.64</v>
      </c>
      <c r="E48" s="45" t="s">
        <v>716</v>
      </c>
      <c r="F48" s="45" t="s">
        <v>735</v>
      </c>
    </row>
    <row r="49" spans="1:6" x14ac:dyDescent="0.25">
      <c r="A49" s="28">
        <v>46</v>
      </c>
      <c r="B49" t="s">
        <v>737</v>
      </c>
      <c r="C49">
        <f>12568.59*2</f>
        <v>25137.18</v>
      </c>
      <c r="D49">
        <f>C49-1941.7*2</f>
        <v>21253.78</v>
      </c>
      <c r="E49" s="45" t="s">
        <v>716</v>
      </c>
      <c r="F49" s="45" t="s">
        <v>735</v>
      </c>
    </row>
    <row r="50" spans="1:6" x14ac:dyDescent="0.25">
      <c r="A50" s="28">
        <v>47</v>
      </c>
      <c r="B50" t="s">
        <v>737</v>
      </c>
      <c r="C50">
        <f>14108.71*2</f>
        <v>28217.42</v>
      </c>
      <c r="D50" s="44">
        <f>C50-2651.11*2</f>
        <v>22915.199999999997</v>
      </c>
      <c r="E50" s="45" t="s">
        <v>716</v>
      </c>
      <c r="F50" s="45" t="s">
        <v>735</v>
      </c>
    </row>
    <row r="51" spans="1:6" x14ac:dyDescent="0.25">
      <c r="A51" s="28">
        <v>48</v>
      </c>
      <c r="B51" t="s">
        <v>737</v>
      </c>
      <c r="C51">
        <f>11798.48*2</f>
        <v>23596.959999999999</v>
      </c>
      <c r="D51">
        <f>C51-1708.66*2</f>
        <v>20179.64</v>
      </c>
      <c r="E51" s="45" t="s">
        <v>716</v>
      </c>
      <c r="F51" s="45" t="s">
        <v>735</v>
      </c>
    </row>
    <row r="52" spans="1:6" x14ac:dyDescent="0.25">
      <c r="A52" s="28">
        <v>49</v>
      </c>
      <c r="B52" t="s">
        <v>737</v>
      </c>
      <c r="C52">
        <f>14108.71*2</f>
        <v>28217.42</v>
      </c>
      <c r="D52" s="44">
        <f>C52-2651.11*2</f>
        <v>22915.199999999997</v>
      </c>
      <c r="E52" s="45" t="s">
        <v>716</v>
      </c>
      <c r="F52" s="45" t="s">
        <v>735</v>
      </c>
    </row>
    <row r="53" spans="1:6" x14ac:dyDescent="0.25">
      <c r="A53" s="28">
        <v>50</v>
      </c>
      <c r="B53" t="s">
        <v>737</v>
      </c>
      <c r="C53">
        <f>16794.76*2</f>
        <v>33589.519999999997</v>
      </c>
      <c r="D53">
        <f>C53-3224.85*2</f>
        <v>27139.819999999996</v>
      </c>
      <c r="E53" s="45" t="s">
        <v>716</v>
      </c>
      <c r="F53" s="45" t="s">
        <v>735</v>
      </c>
    </row>
    <row r="54" spans="1:6" x14ac:dyDescent="0.25">
      <c r="A54" s="28">
        <v>51</v>
      </c>
      <c r="B54" t="s">
        <v>737</v>
      </c>
      <c r="C54">
        <f>11798.48*2</f>
        <v>23596.959999999999</v>
      </c>
      <c r="D54">
        <f>C54-1708.66*2</f>
        <v>20179.64</v>
      </c>
      <c r="E54" s="45" t="s">
        <v>716</v>
      </c>
      <c r="F54" s="45" t="s">
        <v>735</v>
      </c>
    </row>
    <row r="55" spans="1:6" x14ac:dyDescent="0.25">
      <c r="A55" s="28">
        <v>52</v>
      </c>
      <c r="B55" t="s">
        <v>737</v>
      </c>
      <c r="C55">
        <f>15955.68*2</f>
        <v>31911.360000000001</v>
      </c>
      <c r="D55">
        <f>C55-3045.65*2</f>
        <v>25820.06</v>
      </c>
      <c r="E55" s="45" t="s">
        <v>716</v>
      </c>
      <c r="F55" s="45" t="s">
        <v>735</v>
      </c>
    </row>
    <row r="56" spans="1:6" x14ac:dyDescent="0.25">
      <c r="A56" s="28">
        <v>53</v>
      </c>
      <c r="B56" t="s">
        <v>737</v>
      </c>
      <c r="C56">
        <f>15065.79*2</f>
        <v>30131.58</v>
      </c>
      <c r="D56">
        <f>C56-2855.52*2</f>
        <v>24420.54</v>
      </c>
      <c r="E56" s="45" t="s">
        <v>716</v>
      </c>
      <c r="F56" s="45" t="s">
        <v>735</v>
      </c>
    </row>
    <row r="57" spans="1:6" x14ac:dyDescent="0.25">
      <c r="A57" s="28">
        <v>54</v>
      </c>
      <c r="B57" t="s">
        <v>737</v>
      </c>
      <c r="C57">
        <f>12568.59*2</f>
        <v>25137.18</v>
      </c>
      <c r="D57">
        <f>C57-1941.7*2</f>
        <v>21253.78</v>
      </c>
      <c r="E57" s="45" t="s">
        <v>716</v>
      </c>
      <c r="F57" s="45" t="s">
        <v>735</v>
      </c>
    </row>
    <row r="58" spans="1:6" x14ac:dyDescent="0.25">
      <c r="A58" s="28">
        <v>55</v>
      </c>
      <c r="B58" t="s">
        <v>737</v>
      </c>
      <c r="C58">
        <f>15065.79*2</f>
        <v>30131.58</v>
      </c>
      <c r="D58">
        <f>C58-2855.52*2</f>
        <v>24420.54</v>
      </c>
      <c r="E58" s="45" t="s">
        <v>716</v>
      </c>
      <c r="F58" s="45" t="s">
        <v>735</v>
      </c>
    </row>
    <row r="59" spans="1:6" x14ac:dyDescent="0.25">
      <c r="A59" s="28">
        <v>56</v>
      </c>
      <c r="B59" t="s">
        <v>737</v>
      </c>
      <c r="C59">
        <f>13338.67*2</f>
        <v>26677.34</v>
      </c>
      <c r="D59">
        <f>C59-2118.5*2</f>
        <v>22440.34</v>
      </c>
      <c r="E59" s="45" t="s">
        <v>716</v>
      </c>
      <c r="F59" s="45" t="s">
        <v>735</v>
      </c>
    </row>
    <row r="60" spans="1:6" x14ac:dyDescent="0.25">
      <c r="A60" s="28">
        <v>57</v>
      </c>
      <c r="B60" t="s">
        <v>737</v>
      </c>
      <c r="C60">
        <f>15955.68*2</f>
        <v>31911.360000000001</v>
      </c>
      <c r="D60">
        <f>C60-3045.65*2</f>
        <v>25820.06</v>
      </c>
      <c r="E60" s="45" t="s">
        <v>716</v>
      </c>
      <c r="F60" s="45" t="s">
        <v>735</v>
      </c>
    </row>
    <row r="61" spans="1:6" x14ac:dyDescent="0.25">
      <c r="A61" s="28">
        <v>58</v>
      </c>
      <c r="B61" t="s">
        <v>737</v>
      </c>
      <c r="C61">
        <f>12183.54*2</f>
        <v>24367.08</v>
      </c>
      <c r="D61">
        <f>C61-1825.18*2</f>
        <v>20716.72</v>
      </c>
      <c r="E61" s="45" t="s">
        <v>716</v>
      </c>
      <c r="F61" s="45" t="s">
        <v>735</v>
      </c>
    </row>
    <row r="62" spans="1:6" x14ac:dyDescent="0.25">
      <c r="A62" s="28">
        <v>59</v>
      </c>
      <c r="B62" t="s">
        <v>737</v>
      </c>
      <c r="C62">
        <f>11798.48*2</f>
        <v>23596.959999999999</v>
      </c>
      <c r="D62">
        <f>C62-1708.66*2</f>
        <v>20179.64</v>
      </c>
      <c r="E62" s="45" t="s">
        <v>716</v>
      </c>
      <c r="F62" s="45" t="s">
        <v>735</v>
      </c>
    </row>
    <row r="63" spans="1:6" x14ac:dyDescent="0.25">
      <c r="A63" s="28">
        <v>60</v>
      </c>
      <c r="B63" t="s">
        <v>737</v>
      </c>
      <c r="C63">
        <f>16340.72*2</f>
        <v>32681.439999999999</v>
      </c>
      <c r="D63">
        <f>C63-3127.89*2</f>
        <v>26425.66</v>
      </c>
      <c r="E63" s="45" t="s">
        <v>716</v>
      </c>
      <c r="F63" s="45" t="s">
        <v>735</v>
      </c>
    </row>
    <row r="64" spans="1:6" x14ac:dyDescent="0.25">
      <c r="A64" s="28">
        <v>61</v>
      </c>
      <c r="B64" t="s">
        <v>737</v>
      </c>
      <c r="C64">
        <f>15065.79*2</f>
        <v>30131.58</v>
      </c>
      <c r="D64">
        <f>C64-2855.52</f>
        <v>27276.06</v>
      </c>
      <c r="E64" s="45" t="s">
        <v>716</v>
      </c>
      <c r="F64" s="45" t="s">
        <v>735</v>
      </c>
    </row>
    <row r="65" spans="1:6" x14ac:dyDescent="0.25">
      <c r="A65" s="28">
        <v>62</v>
      </c>
      <c r="B65" t="s">
        <v>737</v>
      </c>
      <c r="C65">
        <f>15955.68*2</f>
        <v>31911.360000000001</v>
      </c>
      <c r="D65">
        <f>C65-3045.65*2</f>
        <v>25820.06</v>
      </c>
      <c r="E65" s="45" t="s">
        <v>716</v>
      </c>
      <c r="F65" s="45" t="s">
        <v>735</v>
      </c>
    </row>
    <row r="66" spans="1:6" x14ac:dyDescent="0.25">
      <c r="A66" s="28">
        <v>63</v>
      </c>
      <c r="B66" t="s">
        <v>737</v>
      </c>
      <c r="C66">
        <f>12568.59*2</f>
        <v>25137.18</v>
      </c>
      <c r="D66">
        <f>C66-1941.7</f>
        <v>23195.48</v>
      </c>
      <c r="E66" s="45" t="s">
        <v>716</v>
      </c>
      <c r="F66" s="45" t="s">
        <v>735</v>
      </c>
    </row>
    <row r="67" spans="1:6" x14ac:dyDescent="0.25">
      <c r="A67" s="28">
        <v>64</v>
      </c>
      <c r="B67" t="s">
        <v>737</v>
      </c>
      <c r="C67">
        <f>13338.67*2</f>
        <v>26677.34</v>
      </c>
      <c r="D67">
        <f>C67-2118.5*2</f>
        <v>22440.34</v>
      </c>
      <c r="E67" s="45" t="s">
        <v>716</v>
      </c>
      <c r="F67" s="45" t="s">
        <v>735</v>
      </c>
    </row>
    <row r="68" spans="1:6" x14ac:dyDescent="0.25">
      <c r="A68" s="28">
        <v>65</v>
      </c>
      <c r="B68" t="s">
        <v>737</v>
      </c>
      <c r="C68">
        <f>15065.79*2</f>
        <v>30131.58</v>
      </c>
      <c r="D68">
        <f>C68-2855.52*2</f>
        <v>24420.54</v>
      </c>
      <c r="E68" s="45" t="s">
        <v>716</v>
      </c>
      <c r="F68" s="45" t="s">
        <v>735</v>
      </c>
    </row>
    <row r="69" spans="1:6" x14ac:dyDescent="0.25">
      <c r="A69" s="28">
        <v>66</v>
      </c>
      <c r="B69" t="s">
        <v>737</v>
      </c>
      <c r="C69">
        <f>12568.59*2</f>
        <v>25137.18</v>
      </c>
      <c r="D69">
        <f>C69-1941.7*2</f>
        <v>21253.78</v>
      </c>
      <c r="E69" s="45" t="s">
        <v>716</v>
      </c>
      <c r="F69" s="45" t="s">
        <v>735</v>
      </c>
    </row>
    <row r="70" spans="1:6" x14ac:dyDescent="0.25">
      <c r="A70" s="28">
        <v>67</v>
      </c>
      <c r="B70" t="s">
        <v>737</v>
      </c>
      <c r="C70">
        <f>16340.72*2</f>
        <v>32681.439999999999</v>
      </c>
      <c r="D70">
        <f>C70-3127.89*2</f>
        <v>26425.66</v>
      </c>
      <c r="E70" s="45" t="s">
        <v>716</v>
      </c>
      <c r="F70" s="45" t="s">
        <v>735</v>
      </c>
    </row>
    <row r="71" spans="1:6" x14ac:dyDescent="0.25">
      <c r="A71" s="28">
        <v>68</v>
      </c>
      <c r="B71" t="s">
        <v>737</v>
      </c>
      <c r="C71">
        <f>14680.76*2</f>
        <v>29361.52</v>
      </c>
      <c r="D71">
        <f>C71-2773.34*2</f>
        <v>23814.84</v>
      </c>
      <c r="E71" s="45" t="s">
        <v>716</v>
      </c>
      <c r="F71" s="45" t="s">
        <v>735</v>
      </c>
    </row>
    <row r="72" spans="1:6" x14ac:dyDescent="0.25">
      <c r="A72" s="28">
        <v>69</v>
      </c>
      <c r="B72" t="s">
        <v>737</v>
      </c>
      <c r="C72">
        <f>14108.71*2</f>
        <v>28217.42</v>
      </c>
      <c r="D72" s="44">
        <f>C72-2651.11*2</f>
        <v>22915.199999999997</v>
      </c>
      <c r="E72" s="45" t="s">
        <v>716</v>
      </c>
      <c r="F72" s="45" t="s">
        <v>735</v>
      </c>
    </row>
    <row r="73" spans="1:6" x14ac:dyDescent="0.25">
      <c r="A73" s="28">
        <v>70</v>
      </c>
      <c r="B73" t="s">
        <v>737</v>
      </c>
      <c r="C73">
        <f>13338.67*2</f>
        <v>26677.34</v>
      </c>
      <c r="D73">
        <f>C73-2118.5*2</f>
        <v>22440.34</v>
      </c>
      <c r="E73" s="45" t="s">
        <v>716</v>
      </c>
      <c r="F73" s="45" t="s">
        <v>735</v>
      </c>
    </row>
    <row r="74" spans="1:6" x14ac:dyDescent="0.25">
      <c r="A74" s="28">
        <v>71</v>
      </c>
      <c r="B74" t="s">
        <v>737</v>
      </c>
      <c r="C74">
        <f>16794.76*2</f>
        <v>33589.519999999997</v>
      </c>
      <c r="D74">
        <f>C74-3224.85*2</f>
        <v>27139.819999999996</v>
      </c>
      <c r="E74" s="45" t="s">
        <v>716</v>
      </c>
      <c r="F74" s="45" t="s">
        <v>735</v>
      </c>
    </row>
    <row r="75" spans="1:6" x14ac:dyDescent="0.25">
      <c r="A75" s="28">
        <v>72</v>
      </c>
      <c r="B75" t="s">
        <v>737</v>
      </c>
      <c r="C75">
        <f>15065.79*2</f>
        <v>30131.58</v>
      </c>
      <c r="D75">
        <f>C75-2855.52*2</f>
        <v>24420.54</v>
      </c>
      <c r="E75" s="45" t="s">
        <v>716</v>
      </c>
      <c r="F75" s="45" t="s">
        <v>735</v>
      </c>
    </row>
    <row r="76" spans="1:6" x14ac:dyDescent="0.25">
      <c r="A76" s="28">
        <v>73</v>
      </c>
      <c r="B76" t="s">
        <v>737</v>
      </c>
      <c r="C76">
        <f>12568.59*2</f>
        <v>25137.18</v>
      </c>
      <c r="D76">
        <f>C76-1941.7*2</f>
        <v>21253.78</v>
      </c>
      <c r="E76" s="45" t="s">
        <v>716</v>
      </c>
      <c r="F76" s="45" t="s">
        <v>735</v>
      </c>
    </row>
    <row r="77" spans="1:6" x14ac:dyDescent="0.25">
      <c r="A77" s="28">
        <v>74</v>
      </c>
      <c r="B77" t="s">
        <v>737</v>
      </c>
      <c r="C77" s="44">
        <f>13723.65*2</f>
        <v>27447.3</v>
      </c>
      <c r="D77">
        <f>C77-2285.99*2</f>
        <v>22875.32</v>
      </c>
      <c r="E77" s="45" t="s">
        <v>716</v>
      </c>
      <c r="F77" s="45" t="s">
        <v>735</v>
      </c>
    </row>
    <row r="78" spans="1:6" x14ac:dyDescent="0.25">
      <c r="A78" s="28">
        <v>75</v>
      </c>
      <c r="B78" t="s">
        <v>737</v>
      </c>
      <c r="C78">
        <f>13338.67*2</f>
        <v>26677.34</v>
      </c>
      <c r="D78" s="44">
        <f>C78-2486.62*2</f>
        <v>21704.1</v>
      </c>
      <c r="E78" s="45" t="s">
        <v>716</v>
      </c>
      <c r="F78" s="45" t="s">
        <v>735</v>
      </c>
    </row>
    <row r="79" spans="1:6" x14ac:dyDescent="0.25">
      <c r="A79" s="28">
        <v>76</v>
      </c>
      <c r="B79" t="s">
        <v>737</v>
      </c>
      <c r="C79">
        <f>15955.68*2</f>
        <v>31911.360000000001</v>
      </c>
      <c r="D79">
        <f>C79-3045.65*2</f>
        <v>25820.06</v>
      </c>
      <c r="E79" s="45" t="s">
        <v>716</v>
      </c>
      <c r="F79" s="45" t="s">
        <v>735</v>
      </c>
    </row>
    <row r="80" spans="1:6" x14ac:dyDescent="0.25">
      <c r="A80" s="28">
        <v>77</v>
      </c>
      <c r="B80" t="s">
        <v>737</v>
      </c>
      <c r="C80">
        <f>14680.76*2</f>
        <v>29361.52</v>
      </c>
      <c r="D80">
        <f>C80-2773.28*2</f>
        <v>23814.959999999999</v>
      </c>
      <c r="E80" s="45" t="s">
        <v>716</v>
      </c>
      <c r="F80" s="45" t="s">
        <v>735</v>
      </c>
    </row>
    <row r="81" spans="1:6" x14ac:dyDescent="0.25">
      <c r="A81" s="28">
        <v>78</v>
      </c>
      <c r="B81" t="s">
        <v>737</v>
      </c>
      <c r="C81">
        <f>14680.76*2</f>
        <v>29361.52</v>
      </c>
      <c r="D81">
        <f>C81-2702.2*2</f>
        <v>23957.120000000003</v>
      </c>
      <c r="E81" s="45" t="s">
        <v>716</v>
      </c>
      <c r="F81" s="45" t="s">
        <v>735</v>
      </c>
    </row>
    <row r="82" spans="1:6" x14ac:dyDescent="0.25">
      <c r="A82" s="28">
        <v>79</v>
      </c>
      <c r="B82" t="s">
        <v>737</v>
      </c>
      <c r="C82">
        <f>15955.68*2</f>
        <v>31911.360000000001</v>
      </c>
      <c r="D82">
        <f>C82-3045.65*2</f>
        <v>25820.06</v>
      </c>
      <c r="E82" s="45" t="s">
        <v>716</v>
      </c>
      <c r="F82" s="45" t="s">
        <v>735</v>
      </c>
    </row>
    <row r="83" spans="1:6" x14ac:dyDescent="0.25">
      <c r="A83" s="28">
        <v>80</v>
      </c>
      <c r="B83" t="s">
        <v>737</v>
      </c>
      <c r="C83">
        <f>15065.79*2</f>
        <v>30131.58</v>
      </c>
      <c r="D83">
        <f>C83-2855.58*2</f>
        <v>24420.420000000002</v>
      </c>
      <c r="E83" s="45" t="s">
        <v>716</v>
      </c>
      <c r="F83" s="45" t="s">
        <v>735</v>
      </c>
    </row>
    <row r="84" spans="1:6" x14ac:dyDescent="0.25">
      <c r="A84" s="28">
        <v>81</v>
      </c>
      <c r="B84" t="s">
        <v>737</v>
      </c>
      <c r="C84">
        <f>12183.54*2</f>
        <v>24367.08</v>
      </c>
      <c r="D84">
        <f>C84-1825.18*2</f>
        <v>20716.72</v>
      </c>
      <c r="E84" s="45" t="s">
        <v>716</v>
      </c>
      <c r="F84" s="45" t="s">
        <v>735</v>
      </c>
    </row>
    <row r="85" spans="1:6" x14ac:dyDescent="0.25">
      <c r="A85" s="28">
        <v>82</v>
      </c>
      <c r="B85" t="s">
        <v>737</v>
      </c>
      <c r="C85" s="44">
        <f>13723.65*2</f>
        <v>27447.3</v>
      </c>
      <c r="D85">
        <f>C85-2568.87*2</f>
        <v>22309.559999999998</v>
      </c>
      <c r="E85" s="45" t="s">
        <v>716</v>
      </c>
      <c r="F85" s="45" t="s">
        <v>735</v>
      </c>
    </row>
    <row r="86" spans="1:6" x14ac:dyDescent="0.25">
      <c r="A86" s="28">
        <v>83</v>
      </c>
      <c r="B86" t="s">
        <v>737</v>
      </c>
      <c r="C86">
        <f>13338.67*2</f>
        <v>26677.34</v>
      </c>
      <c r="D86" s="44">
        <f>C86-2486.62*2</f>
        <v>21704.1</v>
      </c>
      <c r="E86" s="45" t="s">
        <v>716</v>
      </c>
      <c r="F86" s="45" t="s">
        <v>735</v>
      </c>
    </row>
    <row r="87" spans="1:6" x14ac:dyDescent="0.25">
      <c r="A87" s="28">
        <v>84</v>
      </c>
      <c r="B87" t="s">
        <v>737</v>
      </c>
      <c r="C87">
        <f>16340.72*2</f>
        <v>32681.439999999999</v>
      </c>
      <c r="D87">
        <f>C87-3127.89*2</f>
        <v>26425.66</v>
      </c>
      <c r="E87" s="45" t="s">
        <v>716</v>
      </c>
      <c r="F87" s="45" t="s">
        <v>735</v>
      </c>
    </row>
    <row r="88" spans="1:6" x14ac:dyDescent="0.25">
      <c r="A88" s="28">
        <v>85</v>
      </c>
      <c r="B88" t="s">
        <v>737</v>
      </c>
      <c r="C88">
        <f>12568.59*2</f>
        <v>25137.18</v>
      </c>
      <c r="D88">
        <f>C88-1941.7*2</f>
        <v>21253.78</v>
      </c>
      <c r="E88" s="45" t="s">
        <v>716</v>
      </c>
      <c r="F88" s="45" t="s">
        <v>735</v>
      </c>
    </row>
    <row r="89" spans="1:6" x14ac:dyDescent="0.25">
      <c r="A89" s="28">
        <v>86</v>
      </c>
      <c r="B89" t="s">
        <v>737</v>
      </c>
      <c r="C89">
        <f>15955.68*2</f>
        <v>31911.360000000001</v>
      </c>
      <c r="D89">
        <f>C89-3045.65*2</f>
        <v>25820.06</v>
      </c>
      <c r="E89" s="45" t="s">
        <v>716</v>
      </c>
      <c r="F89" s="45" t="s">
        <v>735</v>
      </c>
    </row>
    <row r="90" spans="1:6" x14ac:dyDescent="0.25">
      <c r="A90" s="28">
        <v>87</v>
      </c>
      <c r="B90" t="s">
        <v>737</v>
      </c>
      <c r="C90">
        <f>13338.67*2</f>
        <v>26677.34</v>
      </c>
      <c r="D90" s="44">
        <f>C90-2486.62*2</f>
        <v>21704.1</v>
      </c>
      <c r="E90" s="45" t="s">
        <v>716</v>
      </c>
      <c r="F90" s="45" t="s">
        <v>735</v>
      </c>
    </row>
    <row r="91" spans="1:6" x14ac:dyDescent="0.25">
      <c r="A91" s="28">
        <v>88</v>
      </c>
      <c r="B91" t="s">
        <v>737</v>
      </c>
      <c r="C91">
        <f>15955.68*2</f>
        <v>31911.360000000001</v>
      </c>
      <c r="D91">
        <f>C91-3045.65</f>
        <v>28865.71</v>
      </c>
      <c r="E91" s="45" t="s">
        <v>716</v>
      </c>
      <c r="F91" s="45" t="s">
        <v>735</v>
      </c>
    </row>
    <row r="92" spans="1:6" x14ac:dyDescent="0.25">
      <c r="A92" s="28">
        <v>89</v>
      </c>
      <c r="B92" t="s">
        <v>737</v>
      </c>
      <c r="C92">
        <f>11798.48*2</f>
        <v>23596.959999999999</v>
      </c>
      <c r="D92">
        <f>C92-1708.66*2</f>
        <v>20179.64</v>
      </c>
      <c r="E92" s="45" t="s">
        <v>716</v>
      </c>
      <c r="F92" s="45" t="s">
        <v>735</v>
      </c>
    </row>
    <row r="93" spans="1:6" x14ac:dyDescent="0.25">
      <c r="A93" s="28">
        <v>90</v>
      </c>
      <c r="B93" t="s">
        <v>737</v>
      </c>
      <c r="C93">
        <f>16340.72*2</f>
        <v>32681.439999999999</v>
      </c>
      <c r="D93">
        <f>C93-3127.83*2</f>
        <v>26425.78</v>
      </c>
      <c r="E93" s="45" t="s">
        <v>716</v>
      </c>
      <c r="F93" s="45" t="s">
        <v>735</v>
      </c>
    </row>
    <row r="94" spans="1:6" x14ac:dyDescent="0.25">
      <c r="A94" s="28">
        <v>91</v>
      </c>
      <c r="B94" t="s">
        <v>737</v>
      </c>
      <c r="C94" s="44">
        <f>15955.6*2</f>
        <v>31911.200000000001</v>
      </c>
      <c r="D94" s="44">
        <f>C94-3045.65*2</f>
        <v>25819.9</v>
      </c>
      <c r="E94" s="45" t="s">
        <v>716</v>
      </c>
      <c r="F94" s="45" t="s">
        <v>735</v>
      </c>
    </row>
    <row r="95" spans="1:6" x14ac:dyDescent="0.25">
      <c r="A95" s="28">
        <v>92</v>
      </c>
      <c r="B95" t="s">
        <v>737</v>
      </c>
      <c r="C95">
        <f>14108.71*2</f>
        <v>28217.42</v>
      </c>
      <c r="D95" s="44">
        <f>C95-2651.11*2</f>
        <v>22915.199999999997</v>
      </c>
      <c r="E95" s="45" t="s">
        <v>716</v>
      </c>
      <c r="F95" s="45" t="s">
        <v>735</v>
      </c>
    </row>
    <row r="96" spans="1:6" x14ac:dyDescent="0.25">
      <c r="A96" s="28">
        <v>93</v>
      </c>
      <c r="B96" t="s">
        <v>737</v>
      </c>
      <c r="C96">
        <f>13338.67*2</f>
        <v>26677.34</v>
      </c>
      <c r="D96" s="44">
        <f>C96-2486.62*2</f>
        <v>21704.1</v>
      </c>
      <c r="E96" s="45" t="s">
        <v>716</v>
      </c>
      <c r="F96" s="45" t="s">
        <v>735</v>
      </c>
    </row>
    <row r="97" spans="1:6" x14ac:dyDescent="0.25">
      <c r="A97" s="28">
        <v>94</v>
      </c>
      <c r="B97" t="s">
        <v>737</v>
      </c>
      <c r="C97">
        <f>13338.67*2</f>
        <v>26677.34</v>
      </c>
      <c r="D97" s="44">
        <f>C97-2486.62*2</f>
        <v>21704.1</v>
      </c>
      <c r="E97" s="45" t="s">
        <v>716</v>
      </c>
      <c r="F97" s="45" t="s">
        <v>735</v>
      </c>
    </row>
    <row r="98" spans="1:6" x14ac:dyDescent="0.25">
      <c r="A98" s="28">
        <v>95</v>
      </c>
      <c r="B98" t="s">
        <v>737</v>
      </c>
      <c r="C98">
        <f>16340.72*2</f>
        <v>32681.439999999999</v>
      </c>
      <c r="D98">
        <f>C98-3127.89</f>
        <v>29553.55</v>
      </c>
      <c r="E98" s="45" t="s">
        <v>716</v>
      </c>
      <c r="F98" s="45" t="s">
        <v>735</v>
      </c>
    </row>
    <row r="99" spans="1:6" x14ac:dyDescent="0.25">
      <c r="A99" s="28">
        <v>96</v>
      </c>
      <c r="B99" t="s">
        <v>737</v>
      </c>
      <c r="C99">
        <f>15955.68*2</f>
        <v>31911.360000000001</v>
      </c>
      <c r="D99">
        <f>C99-3045.65</f>
        <v>28865.71</v>
      </c>
      <c r="E99" s="45" t="s">
        <v>716</v>
      </c>
      <c r="F99" s="45" t="s">
        <v>735</v>
      </c>
    </row>
    <row r="100" spans="1:6" x14ac:dyDescent="0.25">
      <c r="A100" s="28">
        <v>97</v>
      </c>
      <c r="B100" t="s">
        <v>737</v>
      </c>
      <c r="C100">
        <f>16794.76*2</f>
        <v>33589.519999999997</v>
      </c>
      <c r="D100">
        <f>C100-3224.85*2</f>
        <v>27139.819999999996</v>
      </c>
      <c r="E100" s="45" t="s">
        <v>716</v>
      </c>
      <c r="F100" s="45" t="s">
        <v>735</v>
      </c>
    </row>
    <row r="101" spans="1:6" x14ac:dyDescent="0.25">
      <c r="A101" s="28">
        <v>98</v>
      </c>
      <c r="B101" t="s">
        <v>737</v>
      </c>
      <c r="C101">
        <f>16794.76*2</f>
        <v>33589.519999999997</v>
      </c>
      <c r="D101">
        <f>C101-3224.85*2</f>
        <v>27139.819999999996</v>
      </c>
      <c r="E101" s="45" t="s">
        <v>716</v>
      </c>
      <c r="F101" s="45" t="s">
        <v>735</v>
      </c>
    </row>
    <row r="102" spans="1:6" x14ac:dyDescent="0.25">
      <c r="A102" s="28">
        <v>99</v>
      </c>
      <c r="B102" t="s">
        <v>737</v>
      </c>
      <c r="C102" s="44">
        <f>13723.65*2</f>
        <v>27447.3</v>
      </c>
      <c r="D102">
        <f>C102-2568.87*2</f>
        <v>22309.559999999998</v>
      </c>
      <c r="E102" s="45" t="s">
        <v>716</v>
      </c>
      <c r="F102" s="45" t="s">
        <v>735</v>
      </c>
    </row>
    <row r="103" spans="1:6" x14ac:dyDescent="0.25">
      <c r="A103" s="28">
        <v>100</v>
      </c>
      <c r="B103" t="s">
        <v>737</v>
      </c>
      <c r="C103">
        <f>11798.48*2</f>
        <v>23596.959999999999</v>
      </c>
      <c r="D103">
        <f>C103-1708.66*2</f>
        <v>20179.64</v>
      </c>
      <c r="E103" s="45" t="s">
        <v>716</v>
      </c>
      <c r="F103" s="45" t="s">
        <v>735</v>
      </c>
    </row>
    <row r="104" spans="1:6" x14ac:dyDescent="0.25">
      <c r="A104" s="28">
        <v>101</v>
      </c>
      <c r="B104" t="s">
        <v>737</v>
      </c>
      <c r="C104">
        <f>15955.68*2</f>
        <v>31911.360000000001</v>
      </c>
      <c r="D104">
        <f>C104-3045.59*2</f>
        <v>25820.18</v>
      </c>
      <c r="E104" s="45" t="s">
        <v>716</v>
      </c>
      <c r="F104" s="45" t="s">
        <v>735</v>
      </c>
    </row>
    <row r="105" spans="1:6" x14ac:dyDescent="0.25">
      <c r="A105" s="28">
        <v>102</v>
      </c>
      <c r="B105" t="s">
        <v>737</v>
      </c>
      <c r="C105">
        <f>15955.68*2</f>
        <v>31911.360000000001</v>
      </c>
      <c r="D105">
        <f>C105-3045.65*2</f>
        <v>25820.06</v>
      </c>
      <c r="E105" s="45" t="s">
        <v>716</v>
      </c>
      <c r="F105" s="45" t="s">
        <v>735</v>
      </c>
    </row>
    <row r="106" spans="1:6" x14ac:dyDescent="0.25">
      <c r="A106" s="28">
        <v>103</v>
      </c>
      <c r="B106" t="s">
        <v>737</v>
      </c>
      <c r="C106">
        <f>14680.76*2</f>
        <v>29361.52</v>
      </c>
      <c r="D106">
        <f>C106-2773.34*2</f>
        <v>23814.84</v>
      </c>
      <c r="E106" s="45" t="s">
        <v>716</v>
      </c>
      <c r="F106" s="45" t="s">
        <v>735</v>
      </c>
    </row>
    <row r="107" spans="1:6" x14ac:dyDescent="0.25">
      <c r="A107" s="28">
        <v>104</v>
      </c>
      <c r="B107" t="s">
        <v>737</v>
      </c>
      <c r="C107">
        <f>16794.76*2</f>
        <v>33589.519999999997</v>
      </c>
      <c r="D107">
        <f>C107-3224.85*2</f>
        <v>27139.819999999996</v>
      </c>
      <c r="E107" s="45" t="s">
        <v>716</v>
      </c>
      <c r="F107" s="45" t="s">
        <v>735</v>
      </c>
    </row>
    <row r="108" spans="1:6" x14ac:dyDescent="0.25">
      <c r="A108" s="28">
        <v>105</v>
      </c>
      <c r="B108" t="s">
        <v>737</v>
      </c>
      <c r="C108">
        <f>13082.49*2</f>
        <v>26164.98</v>
      </c>
      <c r="D108">
        <f>C108-2040.28*2</f>
        <v>22084.42</v>
      </c>
      <c r="E108" s="45" t="s">
        <v>716</v>
      </c>
      <c r="F108" s="45" t="s">
        <v>735</v>
      </c>
    </row>
    <row r="109" spans="1:6" x14ac:dyDescent="0.25">
      <c r="A109" s="28">
        <v>106</v>
      </c>
      <c r="B109" t="s">
        <v>737</v>
      </c>
      <c r="C109">
        <f>15065.79*2</f>
        <v>30131.58</v>
      </c>
      <c r="D109">
        <f>C109-2855.52*2</f>
        <v>24420.54</v>
      </c>
      <c r="E109" s="45" t="s">
        <v>716</v>
      </c>
      <c r="F109" s="45" t="s">
        <v>735</v>
      </c>
    </row>
    <row r="110" spans="1:6" x14ac:dyDescent="0.25">
      <c r="A110" s="28">
        <v>107</v>
      </c>
      <c r="B110" t="s">
        <v>737</v>
      </c>
      <c r="C110">
        <f>12183.54*2</f>
        <v>24367.08</v>
      </c>
      <c r="D110">
        <f>C110-1825.18*2</f>
        <v>20716.72</v>
      </c>
      <c r="E110" s="45" t="s">
        <v>716</v>
      </c>
      <c r="F110" s="45" t="s">
        <v>735</v>
      </c>
    </row>
    <row r="111" spans="1:6" x14ac:dyDescent="0.25">
      <c r="A111" s="28">
        <v>108</v>
      </c>
      <c r="B111" t="s">
        <v>737</v>
      </c>
      <c r="C111">
        <f>15955.68*2</f>
        <v>31911.360000000001</v>
      </c>
      <c r="D111">
        <f>C111-3045.65*2</f>
        <v>25820.06</v>
      </c>
      <c r="E111" s="45" t="s">
        <v>716</v>
      </c>
      <c r="F111" s="45" t="s">
        <v>735</v>
      </c>
    </row>
    <row r="112" spans="1:6" x14ac:dyDescent="0.25">
      <c r="A112" s="28">
        <v>109</v>
      </c>
      <c r="B112" t="s">
        <v>737</v>
      </c>
      <c r="C112">
        <f>12318.31*2</f>
        <v>24636.62</v>
      </c>
      <c r="D112">
        <f>C112-2268.7*2</f>
        <v>20099.22</v>
      </c>
      <c r="E112" s="45" t="s">
        <v>716</v>
      </c>
      <c r="F112" s="45" t="s">
        <v>735</v>
      </c>
    </row>
    <row r="113" spans="1:6" x14ac:dyDescent="0.25">
      <c r="A113" s="28">
        <v>110</v>
      </c>
      <c r="B113" t="s">
        <v>737</v>
      </c>
      <c r="C113">
        <f>13338.67*2</f>
        <v>26677.34</v>
      </c>
      <c r="D113" s="44">
        <f>C113-2486.62*2</f>
        <v>21704.1</v>
      </c>
      <c r="E113" s="45" t="s">
        <v>716</v>
      </c>
      <c r="F113" s="45" t="s">
        <v>735</v>
      </c>
    </row>
    <row r="114" spans="1:6" x14ac:dyDescent="0.25">
      <c r="A114" s="28">
        <v>111</v>
      </c>
      <c r="B114" t="s">
        <v>737</v>
      </c>
      <c r="C114">
        <f>12183.54*2</f>
        <v>24367.08</v>
      </c>
      <c r="D114">
        <f>C114-1825.18*2</f>
        <v>20716.72</v>
      </c>
      <c r="E114" s="45" t="s">
        <v>716</v>
      </c>
      <c r="F114" s="45" t="s">
        <v>735</v>
      </c>
    </row>
    <row r="115" spans="1:6" x14ac:dyDescent="0.25">
      <c r="A115" s="28">
        <v>112</v>
      </c>
      <c r="B115" t="s">
        <v>737</v>
      </c>
      <c r="C115" s="44">
        <f>13723.65*2</f>
        <v>27447.3</v>
      </c>
      <c r="D115">
        <f>C115-2568.93*2</f>
        <v>22309.439999999999</v>
      </c>
      <c r="E115" s="45" t="s">
        <v>716</v>
      </c>
      <c r="F115" s="45" t="s">
        <v>735</v>
      </c>
    </row>
    <row r="116" spans="1:6" x14ac:dyDescent="0.25">
      <c r="A116" s="28">
        <v>113</v>
      </c>
      <c r="B116" t="s">
        <v>737</v>
      </c>
      <c r="C116" s="44">
        <f>13723.65*2</f>
        <v>27447.3</v>
      </c>
      <c r="D116">
        <f>C116-2568.87*2</f>
        <v>22309.559999999998</v>
      </c>
      <c r="E116" s="45" t="s">
        <v>716</v>
      </c>
      <c r="F116" s="45" t="s">
        <v>735</v>
      </c>
    </row>
    <row r="117" spans="1:6" x14ac:dyDescent="0.25">
      <c r="A117" s="28">
        <v>114</v>
      </c>
      <c r="B117" t="s">
        <v>737</v>
      </c>
      <c r="C117">
        <f>13338.67*2</f>
        <v>26677.34</v>
      </c>
      <c r="D117" s="44">
        <f>C117-2486.62*2</f>
        <v>21704.1</v>
      </c>
      <c r="E117" s="45" t="s">
        <v>716</v>
      </c>
      <c r="F117" s="45" t="s">
        <v>735</v>
      </c>
    </row>
    <row r="118" spans="1:6" x14ac:dyDescent="0.25">
      <c r="A118" s="28">
        <v>115</v>
      </c>
      <c r="B118" t="s">
        <v>737</v>
      </c>
      <c r="C118">
        <f>16340.72*2</f>
        <v>32681.439999999999</v>
      </c>
      <c r="D118">
        <f>C118-3127.89</f>
        <v>29553.55</v>
      </c>
      <c r="E118" s="45" t="s">
        <v>716</v>
      </c>
      <c r="F118" s="45" t="s">
        <v>735</v>
      </c>
    </row>
    <row r="119" spans="1:6" x14ac:dyDescent="0.25">
      <c r="A119" s="28">
        <v>116</v>
      </c>
      <c r="B119" t="s">
        <v>737</v>
      </c>
      <c r="C119">
        <f>16794.76*2</f>
        <v>33589.519999999997</v>
      </c>
      <c r="D119">
        <f>C119-3224.85*2</f>
        <v>27139.819999999996</v>
      </c>
      <c r="E119" s="45" t="s">
        <v>716</v>
      </c>
      <c r="F119" s="45" t="s">
        <v>735</v>
      </c>
    </row>
    <row r="120" spans="1:6" x14ac:dyDescent="0.25">
      <c r="A120" s="28">
        <v>117</v>
      </c>
      <c r="B120" t="s">
        <v>737</v>
      </c>
      <c r="C120">
        <f>16340.72*2</f>
        <v>32681.439999999999</v>
      </c>
      <c r="D120">
        <f>C120-3127.89*2</f>
        <v>26425.66</v>
      </c>
      <c r="E120" s="45" t="s">
        <v>716</v>
      </c>
      <c r="F120" s="45" t="s">
        <v>735</v>
      </c>
    </row>
    <row r="121" spans="1:6" x14ac:dyDescent="0.25">
      <c r="A121" s="28">
        <v>118</v>
      </c>
      <c r="B121" t="s">
        <v>737</v>
      </c>
      <c r="C121">
        <f>15065.79*2</f>
        <v>30131.58</v>
      </c>
      <c r="D121">
        <f>C121-2855.58*2</f>
        <v>24420.420000000002</v>
      </c>
      <c r="E121" s="45" t="s">
        <v>716</v>
      </c>
      <c r="F121" s="45" t="s">
        <v>735</v>
      </c>
    </row>
    <row r="122" spans="1:6" x14ac:dyDescent="0.25">
      <c r="A122" s="28">
        <v>119</v>
      </c>
      <c r="B122" t="s">
        <v>737</v>
      </c>
      <c r="C122">
        <f>13338.67*2</f>
        <v>26677.34</v>
      </c>
      <c r="D122" s="44">
        <f>C122-2486.62*2</f>
        <v>21704.1</v>
      </c>
      <c r="E122" s="45" t="s">
        <v>716</v>
      </c>
      <c r="F122" s="45" t="s">
        <v>735</v>
      </c>
    </row>
    <row r="123" spans="1:6" x14ac:dyDescent="0.25">
      <c r="A123" s="28">
        <v>120</v>
      </c>
      <c r="B123" t="s">
        <v>737</v>
      </c>
      <c r="C123">
        <f>16340.72*2</f>
        <v>32681.439999999999</v>
      </c>
      <c r="D123">
        <f>C123-3127.89*2</f>
        <v>26425.66</v>
      </c>
      <c r="E123" s="45" t="s">
        <v>716</v>
      </c>
      <c r="F123" s="45" t="s">
        <v>735</v>
      </c>
    </row>
    <row r="124" spans="1:6" x14ac:dyDescent="0.25">
      <c r="A124" s="28">
        <v>121</v>
      </c>
      <c r="B124" t="s">
        <v>737</v>
      </c>
      <c r="C124">
        <f>12183.54*2</f>
        <v>24367.08</v>
      </c>
      <c r="D124">
        <f>C124-1825.18*2</f>
        <v>20716.72</v>
      </c>
      <c r="E124" s="45" t="s">
        <v>716</v>
      </c>
      <c r="F124" s="45" t="s">
        <v>735</v>
      </c>
    </row>
    <row r="125" spans="1:6" x14ac:dyDescent="0.25">
      <c r="A125" s="28">
        <v>122</v>
      </c>
      <c r="B125" t="s">
        <v>737</v>
      </c>
      <c r="C125" s="44">
        <f>13723.65*2</f>
        <v>27447.3</v>
      </c>
      <c r="D125">
        <f>C125-2568.87*2</f>
        <v>22309.559999999998</v>
      </c>
      <c r="E125" s="45" t="s">
        <v>716</v>
      </c>
      <c r="F125" s="45" t="s">
        <v>735</v>
      </c>
    </row>
    <row r="126" spans="1:6" x14ac:dyDescent="0.25">
      <c r="A126" s="28">
        <v>123</v>
      </c>
      <c r="B126" t="s">
        <v>737</v>
      </c>
      <c r="C126">
        <f>12568.59*2</f>
        <v>25137.18</v>
      </c>
      <c r="D126">
        <f>C126-1941.7</f>
        <v>23195.48</v>
      </c>
      <c r="E126" s="45" t="s">
        <v>716</v>
      </c>
      <c r="F126" s="45" t="s">
        <v>735</v>
      </c>
    </row>
    <row r="127" spans="1:6" x14ac:dyDescent="0.25">
      <c r="A127" s="28">
        <v>124</v>
      </c>
      <c r="B127" t="s">
        <v>737</v>
      </c>
      <c r="C127">
        <f>13338.67*2</f>
        <v>26677.34</v>
      </c>
      <c r="D127" s="44">
        <f>C127-2486.62*2</f>
        <v>21704.1</v>
      </c>
      <c r="E127" s="45" t="s">
        <v>716</v>
      </c>
      <c r="F127" s="45" t="s">
        <v>735</v>
      </c>
    </row>
    <row r="128" spans="1:6" x14ac:dyDescent="0.25">
      <c r="A128" s="28">
        <v>125</v>
      </c>
      <c r="B128" t="s">
        <v>737</v>
      </c>
      <c r="C128">
        <f>11798.48*2</f>
        <v>23596.959999999999</v>
      </c>
      <c r="D128">
        <f>C128-1708.66*2</f>
        <v>20179.64</v>
      </c>
      <c r="E128" s="45" t="s">
        <v>716</v>
      </c>
      <c r="F128" s="45" t="s">
        <v>735</v>
      </c>
    </row>
    <row r="129" spans="1:6" x14ac:dyDescent="0.25">
      <c r="A129" s="28">
        <v>126</v>
      </c>
      <c r="B129" t="s">
        <v>737</v>
      </c>
      <c r="C129">
        <f>8889.27*2</f>
        <v>17778.54</v>
      </c>
      <c r="D129" s="44">
        <f>C129-1187.27*2</f>
        <v>15404</v>
      </c>
      <c r="E129" s="45" t="s">
        <v>716</v>
      </c>
      <c r="F129" s="45" t="s">
        <v>735</v>
      </c>
    </row>
    <row r="130" spans="1:6" x14ac:dyDescent="0.25">
      <c r="A130" s="28">
        <v>127</v>
      </c>
      <c r="B130" t="s">
        <v>737</v>
      </c>
      <c r="C130" s="44">
        <f>13723.65*2</f>
        <v>27447.3</v>
      </c>
      <c r="D130">
        <f>C130-2568.87*2</f>
        <v>22309.559999999998</v>
      </c>
      <c r="E130" s="45" t="s">
        <v>716</v>
      </c>
      <c r="F130" s="45" t="s">
        <v>735</v>
      </c>
    </row>
    <row r="131" spans="1:6" x14ac:dyDescent="0.25">
      <c r="A131" s="28">
        <v>128</v>
      </c>
      <c r="B131" t="s">
        <v>737</v>
      </c>
      <c r="C131">
        <f>11798.48*2</f>
        <v>23596.959999999999</v>
      </c>
      <c r="D131">
        <f>C131-1708.66*2</f>
        <v>20179.64</v>
      </c>
      <c r="E131" s="45" t="s">
        <v>716</v>
      </c>
      <c r="F131" s="45" t="s">
        <v>735</v>
      </c>
    </row>
    <row r="132" spans="1:6" x14ac:dyDescent="0.25">
      <c r="A132" s="28">
        <v>129</v>
      </c>
      <c r="B132" t="s">
        <v>737</v>
      </c>
      <c r="C132">
        <f>13338.67*2</f>
        <v>26677.34</v>
      </c>
      <c r="D132" s="44">
        <f>C132-2486.62*2</f>
        <v>21704.1</v>
      </c>
      <c r="E132" s="45" t="s">
        <v>716</v>
      </c>
      <c r="F132" s="45" t="s">
        <v>735</v>
      </c>
    </row>
    <row r="133" spans="1:6" x14ac:dyDescent="0.25">
      <c r="A133" s="28">
        <v>130</v>
      </c>
      <c r="B133" t="s">
        <v>737</v>
      </c>
      <c r="C133">
        <f>13338.67*2</f>
        <v>26677.34</v>
      </c>
      <c r="D133">
        <f>C133-2486.68*2</f>
        <v>21703.98</v>
      </c>
      <c r="E133" s="45" t="s">
        <v>716</v>
      </c>
      <c r="F133" s="45" t="s">
        <v>735</v>
      </c>
    </row>
    <row r="134" spans="1:6" x14ac:dyDescent="0.25">
      <c r="A134" s="28">
        <v>131</v>
      </c>
      <c r="B134" t="s">
        <v>737</v>
      </c>
      <c r="C134">
        <f>14680.76*2</f>
        <v>29361.52</v>
      </c>
      <c r="D134">
        <f>C134-2773.34*2</f>
        <v>23814.84</v>
      </c>
      <c r="E134" s="45" t="s">
        <v>716</v>
      </c>
      <c r="F134" s="45" t="s">
        <v>735</v>
      </c>
    </row>
    <row r="135" spans="1:6" x14ac:dyDescent="0.25">
      <c r="A135" s="28">
        <v>132</v>
      </c>
      <c r="B135" t="s">
        <v>737</v>
      </c>
      <c r="C135" s="44">
        <f>13723.65*2</f>
        <v>27447.3</v>
      </c>
      <c r="D135">
        <f>C135-2568.87*2</f>
        <v>22309.559999999998</v>
      </c>
      <c r="E135" s="45" t="s">
        <v>716</v>
      </c>
      <c r="F135" s="45" t="s">
        <v>735</v>
      </c>
    </row>
    <row r="136" spans="1:6" x14ac:dyDescent="0.25">
      <c r="A136" s="28">
        <v>133</v>
      </c>
      <c r="B136" t="s">
        <v>737</v>
      </c>
      <c r="C136">
        <f>16340.72*2</f>
        <v>32681.439999999999</v>
      </c>
      <c r="D136">
        <f>C136-3127.89*2</f>
        <v>26425.66</v>
      </c>
      <c r="E136" s="45" t="s">
        <v>716</v>
      </c>
      <c r="F136" s="45" t="s">
        <v>735</v>
      </c>
    </row>
    <row r="137" spans="1:6" x14ac:dyDescent="0.25">
      <c r="A137" s="28">
        <v>134</v>
      </c>
      <c r="B137" t="s">
        <v>737</v>
      </c>
      <c r="C137">
        <f>6917.46*2</f>
        <v>13834.92</v>
      </c>
      <c r="D137">
        <f>C137-835.24*2</f>
        <v>12164.44</v>
      </c>
      <c r="E137" s="45" t="s">
        <v>716</v>
      </c>
      <c r="F137" s="45" t="s">
        <v>735</v>
      </c>
    </row>
    <row r="138" spans="1:6" x14ac:dyDescent="0.25">
      <c r="A138" s="28">
        <v>135</v>
      </c>
      <c r="B138" t="s">
        <v>737</v>
      </c>
      <c r="C138">
        <f>16340.72*2</f>
        <v>32681.439999999999</v>
      </c>
      <c r="D138">
        <f>C138-3127.89*2</f>
        <v>26425.66</v>
      </c>
      <c r="E138" s="45" t="s">
        <v>716</v>
      </c>
      <c r="F138" s="45" t="s">
        <v>735</v>
      </c>
    </row>
    <row r="139" spans="1:6" x14ac:dyDescent="0.25">
      <c r="A139" s="28">
        <v>136</v>
      </c>
      <c r="B139" t="s">
        <v>737</v>
      </c>
      <c r="C139">
        <f>16340.72*2</f>
        <v>32681.439999999999</v>
      </c>
      <c r="D139">
        <f>C139-3127.89*2</f>
        <v>26425.66</v>
      </c>
      <c r="E139" s="45" t="s">
        <v>716</v>
      </c>
      <c r="F139" s="45" t="s">
        <v>735</v>
      </c>
    </row>
    <row r="140" spans="1:6" x14ac:dyDescent="0.25">
      <c r="A140" s="28">
        <v>137</v>
      </c>
      <c r="B140" t="s">
        <v>737</v>
      </c>
      <c r="C140">
        <f>16340.72*2</f>
        <v>32681.439999999999</v>
      </c>
      <c r="D140">
        <f>C140-3127.89*2</f>
        <v>26425.66</v>
      </c>
      <c r="E140" s="45" t="s">
        <v>716</v>
      </c>
      <c r="F140" s="45" t="s">
        <v>735</v>
      </c>
    </row>
    <row r="141" spans="1:6" x14ac:dyDescent="0.25">
      <c r="A141" s="28">
        <v>138</v>
      </c>
      <c r="B141" t="s">
        <v>737</v>
      </c>
      <c r="C141">
        <f>13338.67*2</f>
        <v>26677.34</v>
      </c>
      <c r="D141" s="44">
        <f>C141-2486.62*2</f>
        <v>21704.1</v>
      </c>
      <c r="E141" s="45" t="s">
        <v>716</v>
      </c>
      <c r="F141" s="45" t="s">
        <v>735</v>
      </c>
    </row>
    <row r="142" spans="1:6" x14ac:dyDescent="0.25">
      <c r="A142" s="28">
        <v>139</v>
      </c>
      <c r="B142" t="s">
        <v>737</v>
      </c>
      <c r="C142">
        <f>15065.79*2</f>
        <v>30131.58</v>
      </c>
      <c r="D142">
        <f>C142-2855.52*2</f>
        <v>24420.54</v>
      </c>
      <c r="E142" s="45" t="s">
        <v>716</v>
      </c>
      <c r="F142" s="45" t="s">
        <v>735</v>
      </c>
    </row>
    <row r="143" spans="1:6" x14ac:dyDescent="0.25">
      <c r="A143" s="28">
        <v>140</v>
      </c>
      <c r="B143" t="s">
        <v>737</v>
      </c>
      <c r="C143">
        <f>12183.54*2</f>
        <v>24367.08</v>
      </c>
      <c r="D143">
        <f>C143-1825.18*2</f>
        <v>20716.72</v>
      </c>
      <c r="E143" s="45" t="s">
        <v>716</v>
      </c>
      <c r="F143" s="45" t="s">
        <v>735</v>
      </c>
    </row>
    <row r="144" spans="1:6" x14ac:dyDescent="0.25">
      <c r="A144" s="28">
        <v>141</v>
      </c>
      <c r="B144" t="s">
        <v>737</v>
      </c>
      <c r="C144" s="44">
        <f>13723.65*2</f>
        <v>27447.3</v>
      </c>
      <c r="D144">
        <f>C144-2285.99*2</f>
        <v>22875.32</v>
      </c>
      <c r="E144" s="45" t="s">
        <v>716</v>
      </c>
      <c r="F144" s="45" t="s">
        <v>735</v>
      </c>
    </row>
    <row r="145" spans="1:6" x14ac:dyDescent="0.25">
      <c r="A145" s="28">
        <v>142</v>
      </c>
      <c r="B145" t="s">
        <v>737</v>
      </c>
      <c r="C145">
        <f>15065.79*2</f>
        <v>30131.58</v>
      </c>
      <c r="D145">
        <f>C145-2855.52</f>
        <v>27276.06</v>
      </c>
      <c r="E145" s="45" t="s">
        <v>716</v>
      </c>
      <c r="F145" s="45" t="s">
        <v>735</v>
      </c>
    </row>
    <row r="146" spans="1:6" x14ac:dyDescent="0.25">
      <c r="A146" s="28">
        <v>143</v>
      </c>
      <c r="B146" t="s">
        <v>737</v>
      </c>
      <c r="C146">
        <f>13338.67*2</f>
        <v>26677.34</v>
      </c>
      <c r="D146">
        <f>C146-2486.65*2</f>
        <v>21704.04</v>
      </c>
      <c r="E146" s="45" t="s">
        <v>716</v>
      </c>
      <c r="F146" s="45" t="s">
        <v>735</v>
      </c>
    </row>
    <row r="147" spans="1:6" x14ac:dyDescent="0.25">
      <c r="A147" s="28">
        <v>144</v>
      </c>
      <c r="B147" t="s">
        <v>737</v>
      </c>
      <c r="C147">
        <f>15955.68*2</f>
        <v>31911.360000000001</v>
      </c>
      <c r="D147">
        <f>C147-3045.65*2</f>
        <v>25820.06</v>
      </c>
      <c r="E147" s="45" t="s">
        <v>716</v>
      </c>
      <c r="F147" s="45" t="s">
        <v>735</v>
      </c>
    </row>
    <row r="148" spans="1:6" x14ac:dyDescent="0.25">
      <c r="A148" s="28">
        <v>145</v>
      </c>
      <c r="B148" t="s">
        <v>737</v>
      </c>
      <c r="C148">
        <f>15065.79*2</f>
        <v>30131.58</v>
      </c>
      <c r="D148">
        <f>C148-2855.52*2</f>
        <v>24420.54</v>
      </c>
      <c r="E148" s="45" t="s">
        <v>716</v>
      </c>
      <c r="F148" s="45" t="s">
        <v>735</v>
      </c>
    </row>
    <row r="149" spans="1:6" x14ac:dyDescent="0.25">
      <c r="A149" s="28">
        <v>146</v>
      </c>
      <c r="B149" t="s">
        <v>737</v>
      </c>
      <c r="C149">
        <f>15955.68*2</f>
        <v>31911.360000000001</v>
      </c>
      <c r="D149">
        <f>C149-3045.65*2</f>
        <v>25820.06</v>
      </c>
      <c r="E149" s="45" t="s">
        <v>716</v>
      </c>
      <c r="F149" s="45" t="s">
        <v>735</v>
      </c>
    </row>
    <row r="150" spans="1:6" x14ac:dyDescent="0.25">
      <c r="A150" s="28">
        <v>147</v>
      </c>
      <c r="B150" t="s">
        <v>737</v>
      </c>
      <c r="C150">
        <f>12568.59*2</f>
        <v>25137.18</v>
      </c>
      <c r="D150">
        <f>C150-1941.7*2</f>
        <v>21253.78</v>
      </c>
      <c r="E150" s="45" t="s">
        <v>716</v>
      </c>
      <c r="F150" s="45" t="s">
        <v>735</v>
      </c>
    </row>
    <row r="151" spans="1:6" x14ac:dyDescent="0.25">
      <c r="A151" s="28">
        <v>148</v>
      </c>
      <c r="B151" t="s">
        <v>737</v>
      </c>
      <c r="C151" s="44">
        <f>8466.4*2</f>
        <v>16932.8</v>
      </c>
      <c r="D151">
        <f>C151-1445.89*2</f>
        <v>14041.019999999999</v>
      </c>
      <c r="E151" s="45" t="s">
        <v>716</v>
      </c>
      <c r="F151" s="45" t="s">
        <v>735</v>
      </c>
    </row>
    <row r="152" spans="1:6" x14ac:dyDescent="0.25">
      <c r="A152" s="28">
        <v>149</v>
      </c>
      <c r="B152" t="s">
        <v>737</v>
      </c>
      <c r="C152">
        <f>12568.59*2</f>
        <v>25137.18</v>
      </c>
      <c r="D152">
        <f>C152-1941.7*2</f>
        <v>21253.78</v>
      </c>
      <c r="E152" s="45" t="s">
        <v>716</v>
      </c>
      <c r="F152" s="45" t="s">
        <v>735</v>
      </c>
    </row>
    <row r="153" spans="1:6" x14ac:dyDescent="0.25">
      <c r="A153" s="28">
        <v>150</v>
      </c>
      <c r="B153" t="s">
        <v>737</v>
      </c>
      <c r="C153">
        <f>16340.72*2</f>
        <v>32681.439999999999</v>
      </c>
      <c r="D153">
        <f>C153-3127.89*2</f>
        <v>26425.66</v>
      </c>
      <c r="E153" s="45" t="s">
        <v>716</v>
      </c>
      <c r="F153" s="45" t="s">
        <v>735</v>
      </c>
    </row>
    <row r="154" spans="1:6" x14ac:dyDescent="0.25">
      <c r="A154" s="28">
        <v>151</v>
      </c>
      <c r="B154" t="s">
        <v>737</v>
      </c>
      <c r="C154">
        <f>15955.68*2</f>
        <v>31911.360000000001</v>
      </c>
      <c r="D154">
        <f>C154-3045.65*2</f>
        <v>25820.06</v>
      </c>
      <c r="E154" s="45" t="s">
        <v>716</v>
      </c>
      <c r="F154" s="45" t="s">
        <v>735</v>
      </c>
    </row>
    <row r="155" spans="1:6" x14ac:dyDescent="0.25">
      <c r="A155" s="28">
        <v>152</v>
      </c>
      <c r="B155" t="s">
        <v>737</v>
      </c>
      <c r="C155">
        <f>15955.68*2</f>
        <v>31911.360000000001</v>
      </c>
      <c r="D155">
        <f>C155-3045.65*2</f>
        <v>25820.06</v>
      </c>
      <c r="E155" s="45" t="s">
        <v>716</v>
      </c>
      <c r="F155" s="45" t="s">
        <v>735</v>
      </c>
    </row>
    <row r="156" spans="1:6" x14ac:dyDescent="0.25">
      <c r="A156" s="28">
        <v>153</v>
      </c>
      <c r="B156" t="s">
        <v>737</v>
      </c>
      <c r="C156">
        <f>12568.59*2</f>
        <v>25137.18</v>
      </c>
      <c r="D156">
        <f>C156-1941.7*2</f>
        <v>21253.78</v>
      </c>
      <c r="E156" s="45" t="s">
        <v>716</v>
      </c>
      <c r="F156" s="45" t="s">
        <v>735</v>
      </c>
    </row>
    <row r="157" spans="1:6" x14ac:dyDescent="0.25">
      <c r="A157" s="28">
        <v>154</v>
      </c>
      <c r="B157" t="s">
        <v>737</v>
      </c>
      <c r="C157">
        <f>13338.67*2</f>
        <v>26677.34</v>
      </c>
      <c r="D157" s="44">
        <f>C157-2486.62*2</f>
        <v>21704.1</v>
      </c>
      <c r="E157" s="45" t="s">
        <v>716</v>
      </c>
      <c r="F157" s="45" t="s">
        <v>735</v>
      </c>
    </row>
    <row r="158" spans="1:6" x14ac:dyDescent="0.25">
      <c r="A158" s="28">
        <v>155</v>
      </c>
      <c r="B158" t="s">
        <v>737</v>
      </c>
      <c r="C158">
        <f>14680.76*2</f>
        <v>29361.52</v>
      </c>
      <c r="D158">
        <f>C158-2773.34*2</f>
        <v>23814.84</v>
      </c>
      <c r="E158" s="45" t="s">
        <v>716</v>
      </c>
      <c r="F158" s="45" t="s">
        <v>735</v>
      </c>
    </row>
    <row r="159" spans="1:6" x14ac:dyDescent="0.25">
      <c r="A159" s="28">
        <v>156</v>
      </c>
      <c r="B159" t="s">
        <v>737</v>
      </c>
      <c r="C159">
        <f>15955.68*2</f>
        <v>31911.360000000001</v>
      </c>
      <c r="D159">
        <f>C159-3045.65*2</f>
        <v>25820.06</v>
      </c>
      <c r="E159" s="45" t="s">
        <v>716</v>
      </c>
      <c r="F159" s="45" t="s">
        <v>735</v>
      </c>
    </row>
    <row r="160" spans="1:6" x14ac:dyDescent="0.25">
      <c r="A160" s="28">
        <v>157</v>
      </c>
      <c r="B160" t="s">
        <v>737</v>
      </c>
      <c r="C160">
        <f>12568.59*2</f>
        <v>25137.18</v>
      </c>
      <c r="D160">
        <f>C160-1941.7*2</f>
        <v>21253.78</v>
      </c>
      <c r="E160" s="45" t="s">
        <v>716</v>
      </c>
      <c r="F160" s="45" t="s">
        <v>735</v>
      </c>
    </row>
    <row r="161" spans="1:6" x14ac:dyDescent="0.25">
      <c r="A161" s="28">
        <v>158</v>
      </c>
      <c r="B161" t="s">
        <v>737</v>
      </c>
      <c r="C161">
        <f>15955.68*2</f>
        <v>31911.360000000001</v>
      </c>
      <c r="D161">
        <f>C161-3045.65*2</f>
        <v>25820.06</v>
      </c>
      <c r="E161" s="45" t="s">
        <v>716</v>
      </c>
      <c r="F161" s="45" t="s">
        <v>735</v>
      </c>
    </row>
    <row r="162" spans="1:6" x14ac:dyDescent="0.25">
      <c r="A162" s="28">
        <v>159</v>
      </c>
      <c r="B162" t="s">
        <v>737</v>
      </c>
      <c r="C162">
        <f>13338.67*2</f>
        <v>26677.34</v>
      </c>
      <c r="D162" s="44">
        <f>C162-2486.62*2</f>
        <v>21704.1</v>
      </c>
      <c r="E162" s="45" t="s">
        <v>716</v>
      </c>
      <c r="F162" s="45" t="s">
        <v>735</v>
      </c>
    </row>
    <row r="163" spans="1:6" x14ac:dyDescent="0.25">
      <c r="A163" s="28">
        <v>160</v>
      </c>
      <c r="B163" t="s">
        <v>737</v>
      </c>
      <c r="C163">
        <f>12568.59*2</f>
        <v>25137.18</v>
      </c>
      <c r="D163">
        <f>C163-1941.7*2</f>
        <v>21253.78</v>
      </c>
      <c r="E163" s="45" t="s">
        <v>716</v>
      </c>
      <c r="F163" s="45" t="s">
        <v>735</v>
      </c>
    </row>
    <row r="164" spans="1:6" x14ac:dyDescent="0.25">
      <c r="A164" s="28">
        <v>161</v>
      </c>
      <c r="B164" t="s">
        <v>737</v>
      </c>
      <c r="C164" s="44">
        <f>15450.8*2</f>
        <v>30901.599999999999</v>
      </c>
      <c r="D164">
        <f>C164-2937.83*2</f>
        <v>25025.94</v>
      </c>
      <c r="E164" s="45" t="s">
        <v>716</v>
      </c>
      <c r="F164" s="45" t="s">
        <v>735</v>
      </c>
    </row>
    <row r="165" spans="1:6" x14ac:dyDescent="0.25">
      <c r="A165" s="28">
        <v>162</v>
      </c>
      <c r="B165" t="s">
        <v>737</v>
      </c>
      <c r="C165">
        <f>15955.68*2</f>
        <v>31911.360000000001</v>
      </c>
      <c r="D165">
        <f>C165-3045.65*2</f>
        <v>25820.06</v>
      </c>
      <c r="E165" s="45" t="s">
        <v>716</v>
      </c>
      <c r="F165" s="45" t="s">
        <v>735</v>
      </c>
    </row>
    <row r="166" spans="1:6" x14ac:dyDescent="0.25">
      <c r="A166" s="28">
        <v>163</v>
      </c>
      <c r="B166" t="s">
        <v>737</v>
      </c>
      <c r="C166">
        <f>16340.72*2</f>
        <v>32681.439999999999</v>
      </c>
      <c r="D166">
        <f>C166-3127.89*2</f>
        <v>26425.66</v>
      </c>
      <c r="E166" s="45" t="s">
        <v>716</v>
      </c>
      <c r="F166" s="45" t="s">
        <v>735</v>
      </c>
    </row>
    <row r="167" spans="1:6" x14ac:dyDescent="0.25">
      <c r="A167" s="28">
        <v>164</v>
      </c>
      <c r="B167" t="s">
        <v>737</v>
      </c>
      <c r="C167">
        <f>15955.68*2</f>
        <v>31911.360000000001</v>
      </c>
      <c r="D167">
        <f>C167-3045.65*2</f>
        <v>25820.06</v>
      </c>
      <c r="E167" s="45" t="s">
        <v>716</v>
      </c>
      <c r="F167" s="45" t="s">
        <v>735</v>
      </c>
    </row>
    <row r="168" spans="1:6" x14ac:dyDescent="0.25">
      <c r="A168" s="28">
        <v>165</v>
      </c>
      <c r="B168" t="s">
        <v>737</v>
      </c>
      <c r="C168">
        <f>14680.76*2</f>
        <v>29361.52</v>
      </c>
      <c r="D168" s="44">
        <f>C168-2773.28*2</f>
        <v>23814.959999999999</v>
      </c>
      <c r="E168" s="45" t="s">
        <v>716</v>
      </c>
      <c r="F168" s="45" t="s">
        <v>735</v>
      </c>
    </row>
    <row r="169" spans="1:6" x14ac:dyDescent="0.25">
      <c r="A169" s="28">
        <v>166</v>
      </c>
      <c r="B169" t="s">
        <v>737</v>
      </c>
      <c r="C169">
        <f>15955.68*2</f>
        <v>31911.360000000001</v>
      </c>
      <c r="D169">
        <f>C169-3045.65*2</f>
        <v>25820.06</v>
      </c>
      <c r="E169" s="45" t="s">
        <v>716</v>
      </c>
      <c r="F169" s="45" t="s">
        <v>735</v>
      </c>
    </row>
    <row r="170" spans="1:6" x14ac:dyDescent="0.25">
      <c r="A170" s="28">
        <v>167</v>
      </c>
      <c r="B170" t="s">
        <v>737</v>
      </c>
      <c r="C170">
        <f>13338.67*2</f>
        <v>26677.34</v>
      </c>
      <c r="D170" s="44">
        <f>C170-2486.62*2</f>
        <v>21704.1</v>
      </c>
      <c r="E170" s="45" t="s">
        <v>716</v>
      </c>
      <c r="F170" s="45" t="s">
        <v>735</v>
      </c>
    </row>
    <row r="171" spans="1:6" x14ac:dyDescent="0.25">
      <c r="A171" s="28">
        <v>168</v>
      </c>
      <c r="B171" t="s">
        <v>737</v>
      </c>
      <c r="C171">
        <f>14680.76*2</f>
        <v>29361.52</v>
      </c>
      <c r="D171">
        <f>C171-2773.34*2</f>
        <v>23814.84</v>
      </c>
      <c r="E171" s="45" t="s">
        <v>716</v>
      </c>
      <c r="F171" s="45" t="s">
        <v>735</v>
      </c>
    </row>
    <row r="172" spans="1:6" x14ac:dyDescent="0.25">
      <c r="A172" s="28">
        <v>169</v>
      </c>
      <c r="B172" t="s">
        <v>737</v>
      </c>
      <c r="C172" s="44">
        <f>13723.65*2</f>
        <v>27447.3</v>
      </c>
      <c r="D172">
        <f>C172-2568.87*2</f>
        <v>22309.559999999998</v>
      </c>
      <c r="E172" s="45" t="s">
        <v>716</v>
      </c>
      <c r="F172" s="45" t="s">
        <v>735</v>
      </c>
    </row>
    <row r="173" spans="1:6" x14ac:dyDescent="0.25">
      <c r="A173" s="28">
        <v>170</v>
      </c>
      <c r="B173" t="s">
        <v>737</v>
      </c>
      <c r="C173">
        <f>11798.48*2</f>
        <v>23596.959999999999</v>
      </c>
      <c r="D173">
        <f>C173-1708.66*2</f>
        <v>20179.64</v>
      </c>
      <c r="E173" s="45" t="s">
        <v>716</v>
      </c>
      <c r="F173" s="45" t="s">
        <v>735</v>
      </c>
    </row>
  </sheetData>
  <pageMargins left="0.7" right="0.7" top="0.75" bottom="0.75" header="0.3" footer="0.3"/>
  <ignoredErrors>
    <ignoredError sqref="C13:D13 C15:D15 C22:D22 C25 C36:D36 C57:D57 C51:D51 C90 C119 C148 C151 C160 C166 C13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3"/>
  <sheetViews>
    <sheetView topLeftCell="A162" workbookViewId="0">
      <selection activeCell="C4" sqref="C4"/>
    </sheetView>
  </sheetViews>
  <sheetFormatPr baseColWidth="10" defaultColWidth="9.140625" defaultRowHeight="15" x14ac:dyDescent="0.25"/>
  <cols>
    <col min="1" max="1" width="4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8">
        <v>1</v>
      </c>
      <c r="B4" t="s">
        <v>733</v>
      </c>
      <c r="C4">
        <v>6387.54</v>
      </c>
      <c r="D4">
        <f>C4-1302.77</f>
        <v>5084.7700000000004</v>
      </c>
      <c r="E4" s="45" t="s">
        <v>716</v>
      </c>
      <c r="F4" s="45" t="s">
        <v>734</v>
      </c>
    </row>
    <row r="5" spans="1:6" x14ac:dyDescent="0.25">
      <c r="A5" s="28">
        <f>1+A4</f>
        <v>2</v>
      </c>
      <c r="B5" t="s">
        <v>733</v>
      </c>
      <c r="C5">
        <v>2611.27</v>
      </c>
      <c r="D5">
        <f>C5-332.98</f>
        <v>2278.29</v>
      </c>
      <c r="E5" s="45" t="s">
        <v>716</v>
      </c>
      <c r="F5" s="45" t="s">
        <v>734</v>
      </c>
    </row>
    <row r="6" spans="1:6" x14ac:dyDescent="0.25">
      <c r="A6" s="28">
        <v>3</v>
      </c>
      <c r="B6" t="s">
        <v>733</v>
      </c>
      <c r="C6">
        <v>2611.27</v>
      </c>
      <c r="D6">
        <f>C6-332.98</f>
        <v>2278.29</v>
      </c>
      <c r="E6" s="45" t="s">
        <v>716</v>
      </c>
      <c r="F6" s="45" t="s">
        <v>734</v>
      </c>
    </row>
    <row r="7" spans="1:6" x14ac:dyDescent="0.25">
      <c r="A7" s="28">
        <v>4</v>
      </c>
      <c r="B7" t="s">
        <v>733</v>
      </c>
      <c r="C7">
        <v>2406.5300000000002</v>
      </c>
      <c r="D7">
        <f>C7-269.4</f>
        <v>2137.13</v>
      </c>
      <c r="E7" s="45" t="s">
        <v>716</v>
      </c>
      <c r="F7" s="45" t="s">
        <v>734</v>
      </c>
    </row>
    <row r="8" spans="1:6" x14ac:dyDescent="0.25">
      <c r="A8" s="28">
        <v>5</v>
      </c>
      <c r="B8" t="s">
        <v>733</v>
      </c>
      <c r="C8">
        <v>2406.5300000000002</v>
      </c>
      <c r="D8">
        <f>C8-269.4</f>
        <v>2137.13</v>
      </c>
      <c r="E8" s="45" t="s">
        <v>716</v>
      </c>
      <c r="F8" s="45" t="s">
        <v>734</v>
      </c>
    </row>
    <row r="9" spans="1:6" x14ac:dyDescent="0.25">
      <c r="A9" s="28">
        <v>6</v>
      </c>
      <c r="B9" t="s">
        <v>733</v>
      </c>
      <c r="C9" s="44">
        <v>2406.5300000000002</v>
      </c>
      <c r="D9">
        <f>C9-269.4</f>
        <v>2137.13</v>
      </c>
      <c r="E9" s="45" t="s">
        <v>716</v>
      </c>
      <c r="F9" s="45" t="s">
        <v>734</v>
      </c>
    </row>
    <row r="10" spans="1:6" x14ac:dyDescent="0.25">
      <c r="A10" s="28">
        <v>7</v>
      </c>
      <c r="B10" t="s">
        <v>733</v>
      </c>
      <c r="C10">
        <v>2611.27</v>
      </c>
      <c r="D10">
        <f>C10-332.98</f>
        <v>2278.29</v>
      </c>
      <c r="E10" s="45" t="s">
        <v>716</v>
      </c>
      <c r="F10" s="45" t="s">
        <v>734</v>
      </c>
    </row>
    <row r="11" spans="1:6" x14ac:dyDescent="0.25">
      <c r="A11" s="28">
        <v>8</v>
      </c>
      <c r="B11" t="s">
        <v>733</v>
      </c>
      <c r="C11">
        <v>2406.5300000000002</v>
      </c>
      <c r="D11">
        <f>C11-269.4</f>
        <v>2137.13</v>
      </c>
      <c r="E11" s="45" t="s">
        <v>716</v>
      </c>
      <c r="F11" s="45" t="s">
        <v>734</v>
      </c>
    </row>
    <row r="12" spans="1:6" x14ac:dyDescent="0.25">
      <c r="A12" s="28">
        <v>9</v>
      </c>
      <c r="B12" t="s">
        <v>733</v>
      </c>
      <c r="C12">
        <v>2406.5300000000002</v>
      </c>
      <c r="D12">
        <f>C12-269.4</f>
        <v>2137.13</v>
      </c>
      <c r="E12" s="45" t="s">
        <v>716</v>
      </c>
      <c r="F12" s="45" t="s">
        <v>734</v>
      </c>
    </row>
    <row r="13" spans="1:6" x14ac:dyDescent="0.25">
      <c r="A13" s="28">
        <v>10</v>
      </c>
      <c r="B13" t="s">
        <v>733</v>
      </c>
      <c r="C13" s="44">
        <v>2406.5300000000002</v>
      </c>
      <c r="D13">
        <f>C13-269.4</f>
        <v>2137.13</v>
      </c>
      <c r="E13" s="45" t="s">
        <v>716</v>
      </c>
      <c r="F13" s="45" t="s">
        <v>734</v>
      </c>
    </row>
    <row r="14" spans="1:6" x14ac:dyDescent="0.25">
      <c r="A14" s="28">
        <v>11</v>
      </c>
      <c r="B14" t="s">
        <v>733</v>
      </c>
      <c r="C14">
        <v>2406.5300000000002</v>
      </c>
      <c r="D14">
        <f>C14-269.4</f>
        <v>2137.13</v>
      </c>
      <c r="E14" s="45" t="s">
        <v>716</v>
      </c>
      <c r="F14" s="45" t="s">
        <v>734</v>
      </c>
    </row>
    <row r="15" spans="1:6" x14ac:dyDescent="0.25">
      <c r="A15" s="28">
        <v>12</v>
      </c>
      <c r="B15" t="s">
        <v>733</v>
      </c>
      <c r="C15">
        <v>2611.27</v>
      </c>
      <c r="D15">
        <f>C15-332.98</f>
        <v>2278.29</v>
      </c>
      <c r="E15" s="45" t="s">
        <v>716</v>
      </c>
      <c r="F15" s="45" t="s">
        <v>734</v>
      </c>
    </row>
    <row r="16" spans="1:6" x14ac:dyDescent="0.25">
      <c r="A16" s="28">
        <v>13</v>
      </c>
      <c r="B16" t="s">
        <v>733</v>
      </c>
      <c r="C16">
        <v>2406.5300000000002</v>
      </c>
      <c r="D16">
        <f>C16-269.4</f>
        <v>2137.13</v>
      </c>
      <c r="E16" s="45" t="s">
        <v>716</v>
      </c>
      <c r="F16" s="45" t="s">
        <v>734</v>
      </c>
    </row>
    <row r="17" spans="1:6" x14ac:dyDescent="0.25">
      <c r="A17" s="28">
        <v>14</v>
      </c>
      <c r="B17" t="s">
        <v>733</v>
      </c>
      <c r="C17" s="44">
        <v>2406.5300000000002</v>
      </c>
      <c r="D17">
        <f>C17-269.4</f>
        <v>2137.13</v>
      </c>
      <c r="E17" s="45" t="s">
        <v>716</v>
      </c>
      <c r="F17" s="45" t="s">
        <v>734</v>
      </c>
    </row>
    <row r="18" spans="1:6" x14ac:dyDescent="0.25">
      <c r="A18" s="28">
        <v>15</v>
      </c>
      <c r="B18" t="s">
        <v>733</v>
      </c>
      <c r="C18">
        <v>2611.27</v>
      </c>
      <c r="D18">
        <f>C18-332.98</f>
        <v>2278.29</v>
      </c>
      <c r="E18" s="45" t="s">
        <v>716</v>
      </c>
      <c r="F18" s="45" t="s">
        <v>734</v>
      </c>
    </row>
    <row r="19" spans="1:6" x14ac:dyDescent="0.25">
      <c r="A19" s="28">
        <v>16</v>
      </c>
      <c r="B19" t="s">
        <v>733</v>
      </c>
      <c r="C19">
        <v>2406.5300000000002</v>
      </c>
      <c r="D19">
        <f>C19-269.4</f>
        <v>2137.13</v>
      </c>
      <c r="E19" s="45" t="s">
        <v>716</v>
      </c>
      <c r="F19" s="45" t="s">
        <v>734</v>
      </c>
    </row>
    <row r="20" spans="1:6" x14ac:dyDescent="0.25">
      <c r="A20" s="28">
        <v>17</v>
      </c>
      <c r="B20" t="s">
        <v>733</v>
      </c>
      <c r="C20">
        <v>2406.5300000000002</v>
      </c>
      <c r="D20">
        <f t="shared" ref="D20:D25" si="0">C20-269.4</f>
        <v>2137.13</v>
      </c>
      <c r="E20" s="45" t="s">
        <v>716</v>
      </c>
      <c r="F20" s="45" t="s">
        <v>734</v>
      </c>
    </row>
    <row r="21" spans="1:6" x14ac:dyDescent="0.25">
      <c r="A21" s="28">
        <v>18</v>
      </c>
      <c r="B21" t="s">
        <v>733</v>
      </c>
      <c r="C21">
        <v>2406.5300000000002</v>
      </c>
      <c r="D21">
        <f t="shared" si="0"/>
        <v>2137.13</v>
      </c>
      <c r="E21" s="45" t="s">
        <v>716</v>
      </c>
      <c r="F21" s="45" t="s">
        <v>734</v>
      </c>
    </row>
    <row r="22" spans="1:6" x14ac:dyDescent="0.25">
      <c r="A22" s="28">
        <v>19</v>
      </c>
      <c r="B22" t="s">
        <v>733</v>
      </c>
      <c r="C22">
        <v>2611.27</v>
      </c>
      <c r="D22">
        <f>C22-332.98</f>
        <v>2278.29</v>
      </c>
      <c r="E22" s="45" t="s">
        <v>716</v>
      </c>
      <c r="F22" s="45" t="s">
        <v>734</v>
      </c>
    </row>
    <row r="23" spans="1:6" x14ac:dyDescent="0.25">
      <c r="A23" s="28">
        <v>20</v>
      </c>
      <c r="B23" t="s">
        <v>733</v>
      </c>
      <c r="C23">
        <v>2406.5300000000002</v>
      </c>
      <c r="D23">
        <f t="shared" si="0"/>
        <v>2137.13</v>
      </c>
      <c r="E23" s="45" t="s">
        <v>716</v>
      </c>
      <c r="F23" s="45" t="s">
        <v>734</v>
      </c>
    </row>
    <row r="24" spans="1:6" x14ac:dyDescent="0.25">
      <c r="A24" s="28">
        <v>21</v>
      </c>
      <c r="B24" t="s">
        <v>733</v>
      </c>
      <c r="C24">
        <v>2406.5300000000002</v>
      </c>
      <c r="D24">
        <f t="shared" si="0"/>
        <v>2137.13</v>
      </c>
      <c r="E24" s="45" t="s">
        <v>716</v>
      </c>
      <c r="F24" s="45" t="s">
        <v>734</v>
      </c>
    </row>
    <row r="25" spans="1:6" x14ac:dyDescent="0.25">
      <c r="A25" s="28">
        <v>22</v>
      </c>
      <c r="B25" t="s">
        <v>733</v>
      </c>
      <c r="C25" s="44">
        <v>2406.5300000000002</v>
      </c>
      <c r="D25">
        <f t="shared" si="0"/>
        <v>2137.13</v>
      </c>
      <c r="E25" s="45" t="s">
        <v>716</v>
      </c>
      <c r="F25" s="45" t="s">
        <v>734</v>
      </c>
    </row>
    <row r="26" spans="1:6" x14ac:dyDescent="0.25">
      <c r="A26" s="28">
        <v>23</v>
      </c>
      <c r="B26" t="s">
        <v>733</v>
      </c>
      <c r="C26">
        <v>3477.52</v>
      </c>
      <c r="D26">
        <f>C26-561.55</f>
        <v>2915.9700000000003</v>
      </c>
      <c r="E26" s="45" t="s">
        <v>716</v>
      </c>
      <c r="F26" s="45" t="s">
        <v>734</v>
      </c>
    </row>
    <row r="27" spans="1:6" x14ac:dyDescent="0.25">
      <c r="A27" s="28">
        <v>24</v>
      </c>
      <c r="B27" t="s">
        <v>733</v>
      </c>
      <c r="C27">
        <v>2406.5300000000002</v>
      </c>
      <c r="D27">
        <f>C27-269.4</f>
        <v>2137.13</v>
      </c>
      <c r="E27" s="45" t="s">
        <v>716</v>
      </c>
      <c r="F27" s="45" t="s">
        <v>734</v>
      </c>
    </row>
    <row r="28" spans="1:6" x14ac:dyDescent="0.25">
      <c r="A28" s="28">
        <v>25</v>
      </c>
      <c r="B28" t="s">
        <v>733</v>
      </c>
      <c r="C28">
        <v>2406.5300000000002</v>
      </c>
      <c r="D28">
        <f>C28-269.4</f>
        <v>2137.13</v>
      </c>
      <c r="E28" s="45" t="s">
        <v>716</v>
      </c>
      <c r="F28" s="45" t="s">
        <v>734</v>
      </c>
    </row>
    <row r="29" spans="1:6" x14ac:dyDescent="0.25">
      <c r="A29" s="28">
        <v>26</v>
      </c>
      <c r="B29" t="s">
        <v>733</v>
      </c>
      <c r="C29">
        <v>2406.5300000000002</v>
      </c>
      <c r="D29">
        <f>C29-269.4</f>
        <v>2137.13</v>
      </c>
      <c r="E29" s="45" t="s">
        <v>716</v>
      </c>
      <c r="F29" s="45" t="s">
        <v>734</v>
      </c>
    </row>
    <row r="30" spans="1:6" x14ac:dyDescent="0.25">
      <c r="A30" s="28">
        <v>27</v>
      </c>
      <c r="B30" t="s">
        <v>733</v>
      </c>
      <c r="C30" s="64">
        <v>2905.93</v>
      </c>
      <c r="D30">
        <f>C30-439.46</f>
        <v>2466.4699999999998</v>
      </c>
      <c r="E30" s="45" t="s">
        <v>716</v>
      </c>
      <c r="F30" s="45" t="s">
        <v>734</v>
      </c>
    </row>
    <row r="31" spans="1:6" x14ac:dyDescent="0.25">
      <c r="A31" s="28">
        <v>28</v>
      </c>
      <c r="B31" t="s">
        <v>733</v>
      </c>
      <c r="C31">
        <v>2654.27</v>
      </c>
      <c r="D31">
        <f>C31-288.88</f>
        <v>2365.39</v>
      </c>
      <c r="E31" s="45" t="s">
        <v>716</v>
      </c>
      <c r="F31" s="45" t="s">
        <v>734</v>
      </c>
    </row>
    <row r="32" spans="1:6" x14ac:dyDescent="0.25">
      <c r="A32" s="28">
        <v>29</v>
      </c>
      <c r="B32" t="s">
        <v>733</v>
      </c>
      <c r="C32">
        <v>3476.06</v>
      </c>
      <c r="D32">
        <f>C32-561.23</f>
        <v>2914.83</v>
      </c>
      <c r="E32" s="45" t="s">
        <v>716</v>
      </c>
      <c r="F32" s="45" t="s">
        <v>734</v>
      </c>
    </row>
    <row r="33" spans="1:6" x14ac:dyDescent="0.25">
      <c r="A33" s="28">
        <v>30</v>
      </c>
      <c r="B33" t="s">
        <v>733</v>
      </c>
      <c r="C33">
        <v>3282.19</v>
      </c>
      <c r="D33">
        <f>C33-519.83</f>
        <v>2762.36</v>
      </c>
      <c r="E33" s="45" t="s">
        <v>716</v>
      </c>
      <c r="F33" s="45" t="s">
        <v>734</v>
      </c>
    </row>
    <row r="34" spans="1:6" x14ac:dyDescent="0.25">
      <c r="A34" s="28">
        <v>31</v>
      </c>
      <c r="B34" t="s">
        <v>733</v>
      </c>
      <c r="C34">
        <v>2654.27</v>
      </c>
      <c r="D34">
        <f>C34-288.88</f>
        <v>2365.39</v>
      </c>
      <c r="E34" s="45" t="s">
        <v>716</v>
      </c>
      <c r="F34" s="45" t="s">
        <v>734</v>
      </c>
    </row>
    <row r="35" spans="1:6" x14ac:dyDescent="0.25">
      <c r="A35" s="28">
        <v>32</v>
      </c>
      <c r="B35" t="s">
        <v>733</v>
      </c>
      <c r="C35">
        <v>2654.27</v>
      </c>
      <c r="D35">
        <f>C35-288.88</f>
        <v>2365.39</v>
      </c>
      <c r="E35" s="45" t="s">
        <v>716</v>
      </c>
      <c r="F35" s="45" t="s">
        <v>734</v>
      </c>
    </row>
    <row r="36" spans="1:6" x14ac:dyDescent="0.25">
      <c r="A36" s="28">
        <v>33</v>
      </c>
      <c r="B36" t="s">
        <v>733</v>
      </c>
      <c r="C36" s="44">
        <v>2989.8</v>
      </c>
      <c r="D36" s="44">
        <f>C36-457.45</f>
        <v>2532.3500000000004</v>
      </c>
      <c r="E36" s="45" t="s">
        <v>716</v>
      </c>
      <c r="F36" s="45" t="s">
        <v>734</v>
      </c>
    </row>
    <row r="37" spans="1:6" x14ac:dyDescent="0.25">
      <c r="A37" s="28">
        <v>34</v>
      </c>
      <c r="B37" t="s">
        <v>733</v>
      </c>
      <c r="C37">
        <v>2654.27</v>
      </c>
      <c r="D37">
        <f>C37-288.88</f>
        <v>2365.39</v>
      </c>
      <c r="E37" s="45" t="s">
        <v>716</v>
      </c>
      <c r="F37" s="45" t="s">
        <v>734</v>
      </c>
    </row>
    <row r="38" spans="1:6" x14ac:dyDescent="0.25">
      <c r="A38" s="28">
        <v>35</v>
      </c>
      <c r="B38" t="s">
        <v>733</v>
      </c>
      <c r="C38">
        <v>3282.19</v>
      </c>
      <c r="D38">
        <f>C38-519.83</f>
        <v>2762.36</v>
      </c>
      <c r="E38" s="45" t="s">
        <v>716</v>
      </c>
      <c r="F38" s="45" t="s">
        <v>734</v>
      </c>
    </row>
    <row r="39" spans="1:6" x14ac:dyDescent="0.25">
      <c r="A39" s="28">
        <v>36</v>
      </c>
      <c r="B39" t="s">
        <v>733</v>
      </c>
      <c r="C39">
        <v>3282.19</v>
      </c>
      <c r="D39">
        <f>C39-519.83</f>
        <v>2762.36</v>
      </c>
      <c r="E39" s="45" t="s">
        <v>716</v>
      </c>
      <c r="F39" s="45" t="s">
        <v>734</v>
      </c>
    </row>
    <row r="40" spans="1:6" x14ac:dyDescent="0.25">
      <c r="A40" s="28">
        <v>37</v>
      </c>
      <c r="B40" t="s">
        <v>733</v>
      </c>
      <c r="C40">
        <v>3559.94</v>
      </c>
      <c r="D40">
        <f>C40-579.15</f>
        <v>2980.79</v>
      </c>
      <c r="E40" s="45" t="s">
        <v>716</v>
      </c>
      <c r="F40" s="45" t="s">
        <v>734</v>
      </c>
    </row>
    <row r="41" spans="1:6" x14ac:dyDescent="0.25">
      <c r="A41" s="28">
        <v>38</v>
      </c>
      <c r="B41" t="s">
        <v>733</v>
      </c>
      <c r="C41">
        <v>3559.94</v>
      </c>
      <c r="D41">
        <f>C41-579.15</f>
        <v>2980.79</v>
      </c>
      <c r="E41" s="45" t="s">
        <v>716</v>
      </c>
      <c r="F41" s="45" t="s">
        <v>734</v>
      </c>
    </row>
    <row r="42" spans="1:6" x14ac:dyDescent="0.25">
      <c r="A42" s="28">
        <v>39</v>
      </c>
      <c r="B42" t="s">
        <v>733</v>
      </c>
      <c r="C42">
        <v>2905.93</v>
      </c>
      <c r="D42">
        <f>C42-439.45</f>
        <v>2466.48</v>
      </c>
      <c r="E42" s="45" t="s">
        <v>716</v>
      </c>
      <c r="F42" s="45" t="s">
        <v>734</v>
      </c>
    </row>
    <row r="43" spans="1:6" x14ac:dyDescent="0.25">
      <c r="A43" s="28">
        <v>40</v>
      </c>
      <c r="B43" t="s">
        <v>733</v>
      </c>
      <c r="C43">
        <v>3282.19</v>
      </c>
      <c r="D43">
        <f>C43-519.83</f>
        <v>2762.36</v>
      </c>
      <c r="E43" s="45" t="s">
        <v>716</v>
      </c>
      <c r="F43" s="45" t="s">
        <v>734</v>
      </c>
    </row>
    <row r="44" spans="1:6" x14ac:dyDescent="0.25">
      <c r="A44" s="28">
        <v>41</v>
      </c>
      <c r="B44" t="s">
        <v>733</v>
      </c>
      <c r="C44">
        <v>3476.06</v>
      </c>
      <c r="D44">
        <f>C44-561.23</f>
        <v>2914.83</v>
      </c>
      <c r="E44" s="45" t="s">
        <v>716</v>
      </c>
      <c r="F44" s="45" t="s">
        <v>734</v>
      </c>
    </row>
    <row r="45" spans="1:6" x14ac:dyDescent="0.25">
      <c r="A45" s="28">
        <v>42</v>
      </c>
      <c r="B45" t="s">
        <v>733</v>
      </c>
      <c r="C45">
        <v>2905.93</v>
      </c>
      <c r="D45">
        <f>C45-439.45</f>
        <v>2466.48</v>
      </c>
      <c r="E45" s="45" t="s">
        <v>716</v>
      </c>
      <c r="F45" s="45" t="s">
        <v>734</v>
      </c>
    </row>
    <row r="46" spans="1:6" x14ac:dyDescent="0.25">
      <c r="A46" s="28">
        <v>43</v>
      </c>
      <c r="B46" t="s">
        <v>733</v>
      </c>
      <c r="C46">
        <v>3198.31</v>
      </c>
      <c r="D46">
        <f>C46-501.88</f>
        <v>2696.43</v>
      </c>
      <c r="E46" s="45" t="s">
        <v>716</v>
      </c>
      <c r="F46" s="45" t="s">
        <v>734</v>
      </c>
    </row>
    <row r="47" spans="1:6" x14ac:dyDescent="0.25">
      <c r="A47" s="28">
        <v>44</v>
      </c>
      <c r="B47" t="s">
        <v>733</v>
      </c>
      <c r="C47">
        <v>3198.31</v>
      </c>
      <c r="D47" s="44">
        <f>C47-502</f>
        <v>2696.31</v>
      </c>
      <c r="E47" s="45" t="s">
        <v>716</v>
      </c>
      <c r="F47" s="45" t="s">
        <v>734</v>
      </c>
    </row>
    <row r="48" spans="1:6" x14ac:dyDescent="0.25">
      <c r="A48" s="28">
        <v>45</v>
      </c>
      <c r="B48" t="s">
        <v>733</v>
      </c>
      <c r="C48">
        <v>2570.38</v>
      </c>
      <c r="D48">
        <f>C48-275.43</f>
        <v>2294.9500000000003</v>
      </c>
      <c r="E48" s="45" t="s">
        <v>716</v>
      </c>
      <c r="F48" s="45" t="s">
        <v>734</v>
      </c>
    </row>
    <row r="49" spans="1:6" x14ac:dyDescent="0.25">
      <c r="A49" s="28">
        <v>46</v>
      </c>
      <c r="B49" t="s">
        <v>733</v>
      </c>
      <c r="C49">
        <v>2738.16</v>
      </c>
      <c r="D49">
        <f>C49-325.74</f>
        <v>2412.42</v>
      </c>
      <c r="E49" s="45" t="s">
        <v>716</v>
      </c>
      <c r="F49" s="45" t="s">
        <v>734</v>
      </c>
    </row>
    <row r="50" spans="1:6" x14ac:dyDescent="0.25">
      <c r="A50" s="28">
        <v>47</v>
      </c>
      <c r="B50" t="s">
        <v>733</v>
      </c>
      <c r="C50">
        <v>3073.68</v>
      </c>
      <c r="D50" s="44">
        <f>C50-475.22</f>
        <v>2598.46</v>
      </c>
      <c r="E50" s="45" t="s">
        <v>716</v>
      </c>
      <c r="F50" s="45" t="s">
        <v>734</v>
      </c>
    </row>
    <row r="51" spans="1:6" x14ac:dyDescent="0.25">
      <c r="A51" s="28">
        <v>48</v>
      </c>
      <c r="B51" t="s">
        <v>733</v>
      </c>
      <c r="C51">
        <v>2570.38</v>
      </c>
      <c r="D51">
        <f>C51-305.32</f>
        <v>2265.06</v>
      </c>
      <c r="E51" s="45" t="s">
        <v>716</v>
      </c>
      <c r="F51" s="45" t="s">
        <v>734</v>
      </c>
    </row>
    <row r="52" spans="1:6" x14ac:dyDescent="0.25">
      <c r="A52" s="28">
        <v>49</v>
      </c>
      <c r="B52" t="s">
        <v>733</v>
      </c>
      <c r="C52" s="44">
        <v>3073.68</v>
      </c>
      <c r="D52" s="44">
        <f>C52-475.22</f>
        <v>2598.46</v>
      </c>
      <c r="E52" s="45" t="s">
        <v>716</v>
      </c>
      <c r="F52" s="45" t="s">
        <v>734</v>
      </c>
    </row>
    <row r="53" spans="1:6" x14ac:dyDescent="0.25">
      <c r="A53" s="28">
        <v>50</v>
      </c>
      <c r="B53" t="s">
        <v>733</v>
      </c>
      <c r="C53">
        <v>3658.86</v>
      </c>
      <c r="D53">
        <f>C53-619.78</f>
        <v>3039.08</v>
      </c>
      <c r="E53" s="45" t="s">
        <v>716</v>
      </c>
      <c r="F53" s="45" t="s">
        <v>734</v>
      </c>
    </row>
    <row r="54" spans="1:6" x14ac:dyDescent="0.25">
      <c r="A54" s="28">
        <v>51</v>
      </c>
      <c r="B54" t="s">
        <v>733</v>
      </c>
      <c r="C54">
        <v>2570.38</v>
      </c>
      <c r="D54">
        <f>C54-275.43</f>
        <v>2294.9500000000003</v>
      </c>
      <c r="E54" s="45" t="s">
        <v>716</v>
      </c>
      <c r="F54" s="45" t="s">
        <v>734</v>
      </c>
    </row>
    <row r="55" spans="1:6" x14ac:dyDescent="0.25">
      <c r="A55" s="28">
        <v>52</v>
      </c>
      <c r="B55" t="s">
        <v>733</v>
      </c>
      <c r="C55">
        <v>3476.06</v>
      </c>
      <c r="D55">
        <f>C55-561.23</f>
        <v>2914.83</v>
      </c>
      <c r="E55" s="45" t="s">
        <v>716</v>
      </c>
      <c r="F55" s="45" t="s">
        <v>734</v>
      </c>
    </row>
    <row r="56" spans="1:6" x14ac:dyDescent="0.25">
      <c r="A56" s="28">
        <v>53</v>
      </c>
      <c r="B56" t="s">
        <v>733</v>
      </c>
      <c r="C56">
        <v>3282.19</v>
      </c>
      <c r="D56">
        <f>C56-519.83</f>
        <v>2762.36</v>
      </c>
      <c r="E56" s="45" t="s">
        <v>716</v>
      </c>
      <c r="F56" s="45" t="s">
        <v>734</v>
      </c>
    </row>
    <row r="57" spans="1:6" x14ac:dyDescent="0.25">
      <c r="A57" s="28">
        <v>54</v>
      </c>
      <c r="B57" t="s">
        <v>733</v>
      </c>
      <c r="C57">
        <v>2738.16</v>
      </c>
      <c r="D57">
        <f>C57-325.74</f>
        <v>2412.42</v>
      </c>
      <c r="E57" s="45" t="s">
        <v>716</v>
      </c>
      <c r="F57" s="45" t="s">
        <v>734</v>
      </c>
    </row>
    <row r="58" spans="1:6" x14ac:dyDescent="0.25">
      <c r="A58" s="28">
        <v>55</v>
      </c>
      <c r="B58" t="s">
        <v>733</v>
      </c>
      <c r="C58">
        <v>3282.19</v>
      </c>
      <c r="D58">
        <f>C58-519.83</f>
        <v>2762.36</v>
      </c>
      <c r="E58" s="45" t="s">
        <v>716</v>
      </c>
      <c r="F58" s="45" t="s">
        <v>734</v>
      </c>
    </row>
    <row r="59" spans="1:6" x14ac:dyDescent="0.25">
      <c r="A59" s="28">
        <v>56</v>
      </c>
      <c r="B59" t="s">
        <v>733</v>
      </c>
      <c r="C59">
        <v>2905.93</v>
      </c>
      <c r="D59">
        <f>C59-368.6</f>
        <v>2537.33</v>
      </c>
      <c r="E59" s="45" t="s">
        <v>716</v>
      </c>
      <c r="F59" s="45" t="s">
        <v>734</v>
      </c>
    </row>
    <row r="60" spans="1:6" x14ac:dyDescent="0.25">
      <c r="A60" s="28">
        <v>57</v>
      </c>
      <c r="B60" t="s">
        <v>733</v>
      </c>
      <c r="C60">
        <v>3476.06</v>
      </c>
      <c r="D60">
        <f>C60-561.23</f>
        <v>2914.83</v>
      </c>
      <c r="E60" s="45" t="s">
        <v>716</v>
      </c>
      <c r="F60" s="45" t="s">
        <v>734</v>
      </c>
    </row>
    <row r="61" spans="1:6" x14ac:dyDescent="0.25">
      <c r="A61" s="28">
        <v>58</v>
      </c>
      <c r="B61" t="s">
        <v>733</v>
      </c>
      <c r="C61">
        <v>2654.27</v>
      </c>
      <c r="D61">
        <f>C61-288.88</f>
        <v>2365.39</v>
      </c>
      <c r="E61" s="45" t="s">
        <v>716</v>
      </c>
      <c r="F61" s="45" t="s">
        <v>734</v>
      </c>
    </row>
    <row r="62" spans="1:6" x14ac:dyDescent="0.25">
      <c r="A62" s="28">
        <v>59</v>
      </c>
      <c r="B62" t="s">
        <v>733</v>
      </c>
      <c r="C62">
        <v>2570.38</v>
      </c>
      <c r="D62">
        <f>C62-321.42</f>
        <v>2248.96</v>
      </c>
      <c r="E62" s="45" t="s">
        <v>716</v>
      </c>
      <c r="F62" s="45" t="s">
        <v>734</v>
      </c>
    </row>
    <row r="63" spans="1:6" x14ac:dyDescent="0.25">
      <c r="A63" s="28">
        <v>60</v>
      </c>
      <c r="B63" t="s">
        <v>733</v>
      </c>
      <c r="C63">
        <v>3559.94</v>
      </c>
      <c r="D63">
        <f>C63-602.49</f>
        <v>2957.45</v>
      </c>
      <c r="E63" s="45" t="s">
        <v>716</v>
      </c>
      <c r="F63" s="45" t="s">
        <v>734</v>
      </c>
    </row>
    <row r="64" spans="1:6" x14ac:dyDescent="0.25">
      <c r="A64" s="28">
        <v>61</v>
      </c>
      <c r="B64" t="s">
        <v>733</v>
      </c>
      <c r="C64">
        <v>3282.19</v>
      </c>
      <c r="D64">
        <f>C64-519.83</f>
        <v>2762.36</v>
      </c>
      <c r="E64" s="45" t="s">
        <v>716</v>
      </c>
      <c r="F64" s="45" t="s">
        <v>734</v>
      </c>
    </row>
    <row r="65" spans="1:6" x14ac:dyDescent="0.25">
      <c r="A65" s="28">
        <v>62</v>
      </c>
      <c r="B65" t="s">
        <v>733</v>
      </c>
      <c r="C65">
        <v>3476.06</v>
      </c>
      <c r="D65">
        <f>C65-561.19</f>
        <v>2914.87</v>
      </c>
      <c r="E65" s="45" t="s">
        <v>716</v>
      </c>
      <c r="F65" s="45" t="s">
        <v>734</v>
      </c>
    </row>
    <row r="66" spans="1:6" x14ac:dyDescent="0.25">
      <c r="A66" s="28">
        <v>63</v>
      </c>
      <c r="B66" t="s">
        <v>733</v>
      </c>
      <c r="C66">
        <v>2738.16</v>
      </c>
      <c r="D66">
        <f>C66-325.74</f>
        <v>2412.42</v>
      </c>
      <c r="E66" s="45" t="s">
        <v>716</v>
      </c>
      <c r="F66" s="45" t="s">
        <v>734</v>
      </c>
    </row>
    <row r="67" spans="1:6" x14ac:dyDescent="0.25">
      <c r="A67" s="28">
        <v>64</v>
      </c>
      <c r="B67" t="s">
        <v>733</v>
      </c>
      <c r="C67">
        <v>2905.93</v>
      </c>
      <c r="D67">
        <f>C67-368.6</f>
        <v>2537.33</v>
      </c>
      <c r="E67" s="45" t="s">
        <v>716</v>
      </c>
      <c r="F67" s="45" t="s">
        <v>734</v>
      </c>
    </row>
    <row r="68" spans="1:6" x14ac:dyDescent="0.25">
      <c r="A68" s="28">
        <v>65</v>
      </c>
      <c r="B68" t="s">
        <v>733</v>
      </c>
      <c r="C68">
        <v>3282.19</v>
      </c>
      <c r="D68" s="44">
        <f>C68-519.76</f>
        <v>2762.4300000000003</v>
      </c>
      <c r="E68" s="45" t="s">
        <v>716</v>
      </c>
      <c r="F68" s="45" t="s">
        <v>734</v>
      </c>
    </row>
    <row r="69" spans="1:6" x14ac:dyDescent="0.25">
      <c r="A69" s="28">
        <v>66</v>
      </c>
      <c r="B69" t="s">
        <v>733</v>
      </c>
      <c r="C69">
        <v>2738.16</v>
      </c>
      <c r="D69">
        <f>C69-325.74</f>
        <v>2412.42</v>
      </c>
      <c r="E69" s="45" t="s">
        <v>716</v>
      </c>
      <c r="F69" s="45" t="s">
        <v>734</v>
      </c>
    </row>
    <row r="70" spans="1:6" x14ac:dyDescent="0.25">
      <c r="A70" s="28">
        <v>67</v>
      </c>
      <c r="B70" t="s">
        <v>733</v>
      </c>
      <c r="C70">
        <v>3559.94</v>
      </c>
      <c r="D70">
        <f>C70-602.49</f>
        <v>2957.45</v>
      </c>
      <c r="E70" s="45" t="s">
        <v>716</v>
      </c>
      <c r="F70" s="45" t="s">
        <v>734</v>
      </c>
    </row>
    <row r="71" spans="1:6" x14ac:dyDescent="0.25">
      <c r="A71" s="28">
        <v>68</v>
      </c>
      <c r="B71" t="s">
        <v>733</v>
      </c>
      <c r="C71">
        <v>3198.31</v>
      </c>
      <c r="D71" s="44">
        <f>C71-502</f>
        <v>2696.31</v>
      </c>
      <c r="E71" s="45" t="s">
        <v>716</v>
      </c>
      <c r="F71" s="45" t="s">
        <v>734</v>
      </c>
    </row>
    <row r="72" spans="1:6" x14ac:dyDescent="0.25">
      <c r="A72" s="28">
        <v>69</v>
      </c>
      <c r="B72" t="s">
        <v>733</v>
      </c>
      <c r="C72">
        <v>3073.68</v>
      </c>
      <c r="D72" s="44">
        <f>C72-475.22</f>
        <v>2598.46</v>
      </c>
      <c r="E72" s="45" t="s">
        <v>716</v>
      </c>
      <c r="F72" s="45" t="s">
        <v>734</v>
      </c>
    </row>
    <row r="73" spans="1:6" x14ac:dyDescent="0.25">
      <c r="A73" s="28">
        <v>70</v>
      </c>
      <c r="B73" t="s">
        <v>733</v>
      </c>
      <c r="C73">
        <v>2905.93</v>
      </c>
      <c r="D73">
        <f>C73-368.6</f>
        <v>2537.33</v>
      </c>
      <c r="E73" s="45" t="s">
        <v>716</v>
      </c>
      <c r="F73" s="45" t="s">
        <v>734</v>
      </c>
    </row>
    <row r="74" spans="1:6" x14ac:dyDescent="0.25">
      <c r="A74" s="28">
        <v>71</v>
      </c>
      <c r="B74" t="s">
        <v>733</v>
      </c>
      <c r="C74">
        <v>3658.86</v>
      </c>
      <c r="D74">
        <f>C74-619.78</f>
        <v>3039.08</v>
      </c>
      <c r="E74" s="45" t="s">
        <v>716</v>
      </c>
      <c r="F74" s="45" t="s">
        <v>734</v>
      </c>
    </row>
    <row r="75" spans="1:6" x14ac:dyDescent="0.25">
      <c r="A75" s="28">
        <v>72</v>
      </c>
      <c r="B75" t="s">
        <v>733</v>
      </c>
      <c r="C75">
        <v>3282.19</v>
      </c>
      <c r="D75">
        <f>C75-519.76</f>
        <v>2762.4300000000003</v>
      </c>
      <c r="E75" s="45" t="s">
        <v>716</v>
      </c>
      <c r="F75" s="45" t="s">
        <v>734</v>
      </c>
    </row>
    <row r="76" spans="1:6" x14ac:dyDescent="0.25">
      <c r="A76" s="28">
        <v>73</v>
      </c>
      <c r="B76" t="s">
        <v>733</v>
      </c>
      <c r="C76">
        <v>2738.16</v>
      </c>
      <c r="D76">
        <f>C76-325.74</f>
        <v>2412.42</v>
      </c>
      <c r="E76" s="45" t="s">
        <v>716</v>
      </c>
      <c r="F76" s="45" t="s">
        <v>734</v>
      </c>
    </row>
    <row r="77" spans="1:6" x14ac:dyDescent="0.25">
      <c r="A77" s="28">
        <v>74</v>
      </c>
      <c r="B77" t="s">
        <v>733</v>
      </c>
      <c r="C77" s="44">
        <v>2989.8</v>
      </c>
      <c r="D77" s="44">
        <f>C77-383.73</f>
        <v>2606.0700000000002</v>
      </c>
      <c r="E77" s="45" t="s">
        <v>716</v>
      </c>
      <c r="F77" s="45" t="s">
        <v>734</v>
      </c>
    </row>
    <row r="78" spans="1:6" x14ac:dyDescent="0.25">
      <c r="A78" s="28">
        <v>75</v>
      </c>
      <c r="B78" t="s">
        <v>733</v>
      </c>
      <c r="C78">
        <v>2905.93</v>
      </c>
      <c r="D78">
        <f>C78-439.44</f>
        <v>2466.4899999999998</v>
      </c>
      <c r="E78" s="45" t="s">
        <v>716</v>
      </c>
      <c r="F78" s="45" t="s">
        <v>734</v>
      </c>
    </row>
    <row r="79" spans="1:6" x14ac:dyDescent="0.25">
      <c r="A79" s="28">
        <v>76</v>
      </c>
      <c r="B79" t="s">
        <v>733</v>
      </c>
      <c r="C79">
        <v>3476.06</v>
      </c>
      <c r="D79">
        <f>C79-561.19</f>
        <v>2914.87</v>
      </c>
      <c r="E79" s="45" t="s">
        <v>716</v>
      </c>
      <c r="F79" s="45" t="s">
        <v>734</v>
      </c>
    </row>
    <row r="80" spans="1:6" x14ac:dyDescent="0.25">
      <c r="A80" s="28">
        <v>77</v>
      </c>
      <c r="B80" t="s">
        <v>733</v>
      </c>
      <c r="C80">
        <v>3198.31</v>
      </c>
      <c r="D80" s="44">
        <f>C80-501.88</f>
        <v>2696.43</v>
      </c>
      <c r="E80" s="45" t="s">
        <v>716</v>
      </c>
      <c r="F80" s="45" t="s">
        <v>734</v>
      </c>
    </row>
    <row r="81" spans="1:6" x14ac:dyDescent="0.25">
      <c r="A81" s="28">
        <v>78</v>
      </c>
      <c r="B81" t="s">
        <v>733</v>
      </c>
      <c r="C81">
        <v>3198.31</v>
      </c>
      <c r="D81">
        <f>C81-421.19</f>
        <v>2777.12</v>
      </c>
      <c r="E81" s="45" t="s">
        <v>716</v>
      </c>
      <c r="F81" s="45" t="s">
        <v>734</v>
      </c>
    </row>
    <row r="82" spans="1:6" x14ac:dyDescent="0.25">
      <c r="A82" s="28">
        <v>79</v>
      </c>
      <c r="B82" t="s">
        <v>733</v>
      </c>
      <c r="C82">
        <v>3476.06</v>
      </c>
      <c r="D82">
        <f>C82-561.19</f>
        <v>2914.87</v>
      </c>
      <c r="E82" s="45" t="s">
        <v>716</v>
      </c>
      <c r="F82" s="45" t="s">
        <v>734</v>
      </c>
    </row>
    <row r="83" spans="1:6" x14ac:dyDescent="0.25">
      <c r="A83" s="28">
        <v>80</v>
      </c>
      <c r="B83" t="s">
        <v>733</v>
      </c>
      <c r="C83">
        <v>3282.19</v>
      </c>
      <c r="D83">
        <f>C83-519.88</f>
        <v>2762.31</v>
      </c>
      <c r="E83" s="45" t="s">
        <v>716</v>
      </c>
      <c r="F83" s="45" t="s">
        <v>734</v>
      </c>
    </row>
    <row r="84" spans="1:6" x14ac:dyDescent="0.25">
      <c r="A84" s="28">
        <v>81</v>
      </c>
      <c r="B84" t="s">
        <v>733</v>
      </c>
      <c r="C84">
        <v>2654.27</v>
      </c>
      <c r="D84">
        <f>C84-288.88</f>
        <v>2365.39</v>
      </c>
      <c r="E84" s="45" t="s">
        <v>716</v>
      </c>
      <c r="F84" s="45" t="s">
        <v>734</v>
      </c>
    </row>
    <row r="85" spans="1:6" x14ac:dyDescent="0.25">
      <c r="A85" s="28">
        <v>82</v>
      </c>
      <c r="B85" t="s">
        <v>733</v>
      </c>
      <c r="C85" s="44">
        <v>2989.8</v>
      </c>
      <c r="D85" s="44">
        <f>C85-457.33</f>
        <v>2532.4700000000003</v>
      </c>
      <c r="E85" s="45" t="s">
        <v>716</v>
      </c>
      <c r="F85" s="45" t="s">
        <v>734</v>
      </c>
    </row>
    <row r="86" spans="1:6" x14ac:dyDescent="0.25">
      <c r="A86" s="28">
        <v>83</v>
      </c>
      <c r="B86" t="s">
        <v>733</v>
      </c>
      <c r="C86">
        <v>2905.93</v>
      </c>
      <c r="D86">
        <f>C86-439.44</f>
        <v>2466.4899999999998</v>
      </c>
      <c r="E86" s="45" t="s">
        <v>716</v>
      </c>
      <c r="F86" s="45" t="s">
        <v>734</v>
      </c>
    </row>
    <row r="87" spans="1:6" x14ac:dyDescent="0.25">
      <c r="A87" s="28">
        <v>84</v>
      </c>
      <c r="B87" t="s">
        <v>733</v>
      </c>
      <c r="C87">
        <v>3559.94</v>
      </c>
      <c r="D87">
        <f>C87-602.49</f>
        <v>2957.45</v>
      </c>
      <c r="E87" s="45" t="s">
        <v>716</v>
      </c>
      <c r="F87" s="45" t="s">
        <v>734</v>
      </c>
    </row>
    <row r="88" spans="1:6" x14ac:dyDescent="0.25">
      <c r="A88" s="28">
        <v>85</v>
      </c>
      <c r="B88" t="s">
        <v>733</v>
      </c>
      <c r="C88">
        <v>2738.16</v>
      </c>
      <c r="D88">
        <f>C88-325.74</f>
        <v>2412.42</v>
      </c>
      <c r="E88" s="45" t="s">
        <v>716</v>
      </c>
      <c r="F88" s="45" t="s">
        <v>734</v>
      </c>
    </row>
    <row r="89" spans="1:6" x14ac:dyDescent="0.25">
      <c r="A89" s="28">
        <v>86</v>
      </c>
      <c r="B89" t="s">
        <v>733</v>
      </c>
      <c r="C89">
        <v>3476.06</v>
      </c>
      <c r="D89">
        <f>C89-561.19</f>
        <v>2914.87</v>
      </c>
      <c r="E89" s="45" t="s">
        <v>716</v>
      </c>
      <c r="F89" s="45" t="s">
        <v>734</v>
      </c>
    </row>
    <row r="90" spans="1:6" x14ac:dyDescent="0.25">
      <c r="A90" s="28">
        <v>87</v>
      </c>
      <c r="B90" t="s">
        <v>733</v>
      </c>
      <c r="C90">
        <v>2905.93</v>
      </c>
      <c r="D90">
        <f>C90-439.44</f>
        <v>2466.4899999999998</v>
      </c>
      <c r="E90" s="45" t="s">
        <v>716</v>
      </c>
      <c r="F90" s="45" t="s">
        <v>734</v>
      </c>
    </row>
    <row r="91" spans="1:6" x14ac:dyDescent="0.25">
      <c r="A91" s="28">
        <v>88</v>
      </c>
      <c r="B91" t="s">
        <v>733</v>
      </c>
      <c r="C91">
        <v>3476.06</v>
      </c>
      <c r="D91">
        <f>C91-561.31</f>
        <v>2914.75</v>
      </c>
      <c r="E91" s="45" t="s">
        <v>716</v>
      </c>
      <c r="F91" s="45" t="s">
        <v>734</v>
      </c>
    </row>
    <row r="92" spans="1:6" x14ac:dyDescent="0.25">
      <c r="A92" s="28">
        <v>89</v>
      </c>
      <c r="B92" t="s">
        <v>733</v>
      </c>
      <c r="C92">
        <v>2570.38</v>
      </c>
      <c r="D92">
        <f>C92-321.42</f>
        <v>2248.96</v>
      </c>
      <c r="E92" s="45" t="s">
        <v>716</v>
      </c>
      <c r="F92" s="45" t="s">
        <v>734</v>
      </c>
    </row>
    <row r="93" spans="1:6" x14ac:dyDescent="0.25">
      <c r="A93" s="28">
        <v>90</v>
      </c>
      <c r="B93" t="s">
        <v>733</v>
      </c>
      <c r="C93">
        <v>3559.94</v>
      </c>
      <c r="D93">
        <f>C93-602.37</f>
        <v>2957.57</v>
      </c>
      <c r="E93" s="45" t="s">
        <v>716</v>
      </c>
      <c r="F93" s="45" t="s">
        <v>734</v>
      </c>
    </row>
    <row r="94" spans="1:6" x14ac:dyDescent="0.25">
      <c r="A94" s="28">
        <v>91</v>
      </c>
      <c r="B94" t="s">
        <v>733</v>
      </c>
      <c r="C94">
        <v>3476.06</v>
      </c>
      <c r="D94">
        <f>C94-561.19</f>
        <v>2914.87</v>
      </c>
      <c r="E94" s="45" t="s">
        <v>716</v>
      </c>
      <c r="F94" s="45" t="s">
        <v>734</v>
      </c>
    </row>
    <row r="95" spans="1:6" x14ac:dyDescent="0.25">
      <c r="A95" s="28">
        <v>92</v>
      </c>
      <c r="B95" t="s">
        <v>733</v>
      </c>
      <c r="C95">
        <v>3073.68</v>
      </c>
      <c r="D95">
        <f>C95-475.34</f>
        <v>2598.3399999999997</v>
      </c>
      <c r="E95" s="45" t="s">
        <v>716</v>
      </c>
      <c r="F95" s="45" t="s">
        <v>734</v>
      </c>
    </row>
    <row r="96" spans="1:6" x14ac:dyDescent="0.25">
      <c r="A96" s="28">
        <v>93</v>
      </c>
      <c r="B96" t="s">
        <v>733</v>
      </c>
      <c r="C96">
        <v>2905.93</v>
      </c>
      <c r="D96">
        <f>C96-439.44</f>
        <v>2466.4899999999998</v>
      </c>
      <c r="E96" s="45" t="s">
        <v>716</v>
      </c>
      <c r="F96" s="45" t="s">
        <v>734</v>
      </c>
    </row>
    <row r="97" spans="1:6" x14ac:dyDescent="0.25">
      <c r="A97" s="28">
        <v>94</v>
      </c>
      <c r="B97" t="s">
        <v>733</v>
      </c>
      <c r="C97">
        <v>2905.93</v>
      </c>
      <c r="D97">
        <f>C97-439.44</f>
        <v>2466.4899999999998</v>
      </c>
      <c r="E97" s="45" t="s">
        <v>716</v>
      </c>
      <c r="F97" s="45" t="s">
        <v>734</v>
      </c>
    </row>
    <row r="98" spans="1:6" x14ac:dyDescent="0.25">
      <c r="A98" s="28">
        <v>95</v>
      </c>
      <c r="B98" t="s">
        <v>733</v>
      </c>
      <c r="C98">
        <v>3559.94</v>
      </c>
      <c r="D98">
        <f>C98-602.49</f>
        <v>2957.45</v>
      </c>
      <c r="E98" s="45" t="s">
        <v>716</v>
      </c>
      <c r="F98" s="45" t="s">
        <v>734</v>
      </c>
    </row>
    <row r="99" spans="1:6" x14ac:dyDescent="0.25">
      <c r="A99" s="28">
        <v>96</v>
      </c>
      <c r="B99" t="s">
        <v>733</v>
      </c>
      <c r="C99">
        <v>3476.06</v>
      </c>
      <c r="D99">
        <f>C99-561.31</f>
        <v>2914.75</v>
      </c>
      <c r="E99" s="45" t="s">
        <v>716</v>
      </c>
      <c r="F99" s="45" t="s">
        <v>734</v>
      </c>
    </row>
    <row r="100" spans="1:6" x14ac:dyDescent="0.25">
      <c r="A100" s="28">
        <v>97</v>
      </c>
      <c r="B100" t="s">
        <v>733</v>
      </c>
      <c r="C100">
        <v>3658.86</v>
      </c>
      <c r="D100">
        <f>C100-619.78</f>
        <v>3039.08</v>
      </c>
      <c r="E100" s="45" t="s">
        <v>716</v>
      </c>
      <c r="F100" s="45" t="s">
        <v>734</v>
      </c>
    </row>
    <row r="101" spans="1:6" x14ac:dyDescent="0.25">
      <c r="A101" s="28">
        <v>98</v>
      </c>
      <c r="B101" t="s">
        <v>733</v>
      </c>
      <c r="C101">
        <v>3658.86</v>
      </c>
      <c r="D101">
        <f>C101-619.78</f>
        <v>3039.08</v>
      </c>
      <c r="E101" s="45" t="s">
        <v>716</v>
      </c>
      <c r="F101" s="45" t="s">
        <v>734</v>
      </c>
    </row>
    <row r="102" spans="1:6" x14ac:dyDescent="0.25">
      <c r="A102" s="28">
        <v>99</v>
      </c>
      <c r="B102" t="s">
        <v>733</v>
      </c>
      <c r="C102" s="44">
        <v>2989.8</v>
      </c>
      <c r="D102" s="44">
        <f>C102-457.45</f>
        <v>2532.3500000000004</v>
      </c>
      <c r="E102" s="45" t="s">
        <v>716</v>
      </c>
      <c r="F102" s="45" t="s">
        <v>734</v>
      </c>
    </row>
    <row r="103" spans="1:6" x14ac:dyDescent="0.25">
      <c r="A103" s="28">
        <v>100</v>
      </c>
      <c r="B103" t="s">
        <v>733</v>
      </c>
      <c r="C103">
        <v>2570.38</v>
      </c>
      <c r="D103">
        <f>C103-275.43</f>
        <v>2294.9500000000003</v>
      </c>
      <c r="E103" s="45" t="s">
        <v>716</v>
      </c>
      <c r="F103" s="45" t="s">
        <v>734</v>
      </c>
    </row>
    <row r="104" spans="1:6" x14ac:dyDescent="0.25">
      <c r="A104" s="28">
        <v>101</v>
      </c>
      <c r="B104" t="s">
        <v>733</v>
      </c>
      <c r="C104">
        <v>3476.06</v>
      </c>
      <c r="D104">
        <f>C104-561.19</f>
        <v>2914.87</v>
      </c>
      <c r="E104" s="45" t="s">
        <v>716</v>
      </c>
      <c r="F104" s="45" t="s">
        <v>734</v>
      </c>
    </row>
    <row r="105" spans="1:6" x14ac:dyDescent="0.25">
      <c r="A105" s="28">
        <v>102</v>
      </c>
      <c r="B105" t="s">
        <v>733</v>
      </c>
      <c r="C105">
        <v>3476.06</v>
      </c>
      <c r="D105">
        <f>C105-561.19</f>
        <v>2914.87</v>
      </c>
      <c r="E105" s="45" t="s">
        <v>716</v>
      </c>
      <c r="F105" s="45" t="s">
        <v>734</v>
      </c>
    </row>
    <row r="106" spans="1:6" x14ac:dyDescent="0.25">
      <c r="A106" s="28">
        <v>103</v>
      </c>
      <c r="B106" t="s">
        <v>733</v>
      </c>
      <c r="C106">
        <v>3198.31</v>
      </c>
      <c r="D106" s="44">
        <f>C106-502</f>
        <v>2696.31</v>
      </c>
      <c r="E106" s="45" t="s">
        <v>716</v>
      </c>
      <c r="F106" s="45" t="s">
        <v>734</v>
      </c>
    </row>
    <row r="107" spans="1:6" x14ac:dyDescent="0.25">
      <c r="A107" s="28">
        <v>104</v>
      </c>
      <c r="B107" t="s">
        <v>733</v>
      </c>
      <c r="C107">
        <v>3658.86</v>
      </c>
      <c r="D107" s="44">
        <f>C107-619.66</f>
        <v>3039.2000000000003</v>
      </c>
      <c r="E107" s="45" t="s">
        <v>716</v>
      </c>
      <c r="F107" s="45" t="s">
        <v>734</v>
      </c>
    </row>
    <row r="108" spans="1:6" x14ac:dyDescent="0.25">
      <c r="A108" s="28">
        <v>105</v>
      </c>
      <c r="B108" t="s">
        <v>733</v>
      </c>
      <c r="C108">
        <v>2850.12</v>
      </c>
      <c r="D108">
        <f>C108-558.64</f>
        <v>2291.48</v>
      </c>
      <c r="E108" s="45" t="s">
        <v>716</v>
      </c>
      <c r="F108" s="45" t="s">
        <v>734</v>
      </c>
    </row>
    <row r="109" spans="1:6" x14ac:dyDescent="0.25">
      <c r="A109" s="28">
        <v>106</v>
      </c>
      <c r="B109" t="s">
        <v>733</v>
      </c>
      <c r="C109">
        <v>3282.19</v>
      </c>
      <c r="D109">
        <f>C109-519.76</f>
        <v>2762.4300000000003</v>
      </c>
      <c r="E109" s="45" t="s">
        <v>716</v>
      </c>
      <c r="F109" s="45" t="s">
        <v>734</v>
      </c>
    </row>
    <row r="110" spans="1:6" x14ac:dyDescent="0.25">
      <c r="A110" s="28">
        <v>107</v>
      </c>
      <c r="B110" t="s">
        <v>733</v>
      </c>
      <c r="C110">
        <v>2654.27</v>
      </c>
      <c r="D110">
        <f>C110-288.88</f>
        <v>2365.39</v>
      </c>
      <c r="E110" s="45" t="s">
        <v>716</v>
      </c>
      <c r="F110" s="45" t="s">
        <v>734</v>
      </c>
    </row>
    <row r="111" spans="1:6" x14ac:dyDescent="0.25">
      <c r="A111" s="28">
        <v>108</v>
      </c>
      <c r="B111" t="s">
        <v>733</v>
      </c>
      <c r="C111">
        <v>3476.06</v>
      </c>
      <c r="D111">
        <f>C111-561.19</f>
        <v>2914.87</v>
      </c>
      <c r="E111" s="45" t="s">
        <v>716</v>
      </c>
      <c r="F111" s="45" t="s">
        <v>734</v>
      </c>
    </row>
    <row r="112" spans="1:6" x14ac:dyDescent="0.25">
      <c r="A112" s="28">
        <v>109</v>
      </c>
      <c r="B112" t="s">
        <v>733</v>
      </c>
      <c r="C112" s="44">
        <v>3366.07</v>
      </c>
      <c r="D112" s="44">
        <f>C112-537.77</f>
        <v>2828.3</v>
      </c>
      <c r="E112" s="45" t="s">
        <v>716</v>
      </c>
      <c r="F112" s="45" t="s">
        <v>734</v>
      </c>
    </row>
    <row r="113" spans="1:6" x14ac:dyDescent="0.25">
      <c r="A113" s="28">
        <v>110</v>
      </c>
      <c r="B113" t="s">
        <v>733</v>
      </c>
      <c r="C113">
        <v>2905.93</v>
      </c>
      <c r="D113">
        <f>C113-439.44</f>
        <v>2466.4899999999998</v>
      </c>
      <c r="E113" s="45" t="s">
        <v>716</v>
      </c>
      <c r="F113" s="45" t="s">
        <v>734</v>
      </c>
    </row>
    <row r="114" spans="1:6" x14ac:dyDescent="0.25">
      <c r="A114" s="28">
        <v>111</v>
      </c>
      <c r="B114" t="s">
        <v>733</v>
      </c>
      <c r="C114">
        <v>2654.27</v>
      </c>
      <c r="D114">
        <f>C114-288.88</f>
        <v>2365.39</v>
      </c>
      <c r="E114" s="45" t="s">
        <v>716</v>
      </c>
      <c r="F114" s="45" t="s">
        <v>734</v>
      </c>
    </row>
    <row r="115" spans="1:6" x14ac:dyDescent="0.25">
      <c r="A115" s="28">
        <v>112</v>
      </c>
      <c r="B115" t="s">
        <v>733</v>
      </c>
      <c r="C115" s="44">
        <v>2989.8</v>
      </c>
      <c r="D115" s="44">
        <f>C115-457.45</f>
        <v>2532.3500000000004</v>
      </c>
      <c r="E115" s="45" t="s">
        <v>716</v>
      </c>
      <c r="F115" s="45" t="s">
        <v>734</v>
      </c>
    </row>
    <row r="116" spans="1:6" x14ac:dyDescent="0.25">
      <c r="A116" s="28">
        <v>113</v>
      </c>
      <c r="B116" t="s">
        <v>733</v>
      </c>
      <c r="C116" s="44">
        <v>2989.8</v>
      </c>
      <c r="D116" s="44">
        <f>C116-457.33</f>
        <v>2532.4700000000003</v>
      </c>
      <c r="E116" s="45" t="s">
        <v>716</v>
      </c>
      <c r="F116" s="45" t="s">
        <v>734</v>
      </c>
    </row>
    <row r="117" spans="1:6" x14ac:dyDescent="0.25">
      <c r="A117" s="28">
        <v>114</v>
      </c>
      <c r="B117" t="s">
        <v>733</v>
      </c>
      <c r="C117" s="44">
        <v>2905.93</v>
      </c>
      <c r="D117" s="44">
        <f>C117-439.44</f>
        <v>2466.4899999999998</v>
      </c>
      <c r="E117" s="45" t="s">
        <v>716</v>
      </c>
      <c r="F117" s="45" t="s">
        <v>734</v>
      </c>
    </row>
    <row r="118" spans="1:6" x14ac:dyDescent="0.25">
      <c r="A118" s="28">
        <v>115</v>
      </c>
      <c r="B118" t="s">
        <v>733</v>
      </c>
      <c r="C118" s="44">
        <v>3559.94</v>
      </c>
      <c r="D118" s="44">
        <f>C118-602.49</f>
        <v>2957.45</v>
      </c>
      <c r="E118" s="45" t="s">
        <v>716</v>
      </c>
      <c r="F118" s="45" t="s">
        <v>734</v>
      </c>
    </row>
    <row r="119" spans="1:6" x14ac:dyDescent="0.25">
      <c r="A119" s="28">
        <v>116</v>
      </c>
      <c r="B119" t="s">
        <v>733</v>
      </c>
      <c r="C119" s="44">
        <v>3658.86</v>
      </c>
      <c r="D119" s="44">
        <f>C119-619.78</f>
        <v>3039.08</v>
      </c>
      <c r="E119" s="45" t="s">
        <v>716</v>
      </c>
      <c r="F119" s="45" t="s">
        <v>734</v>
      </c>
    </row>
    <row r="120" spans="1:6" x14ac:dyDescent="0.25">
      <c r="A120" s="28">
        <v>117</v>
      </c>
      <c r="B120" t="s">
        <v>733</v>
      </c>
      <c r="C120" s="44">
        <v>3559.94</v>
      </c>
      <c r="D120" s="44">
        <f>C120-602.49</f>
        <v>2957.45</v>
      </c>
      <c r="E120" s="45" t="s">
        <v>716</v>
      </c>
      <c r="F120" s="45" t="s">
        <v>734</v>
      </c>
    </row>
    <row r="121" spans="1:6" x14ac:dyDescent="0.25">
      <c r="A121" s="28">
        <v>118</v>
      </c>
      <c r="B121" t="s">
        <v>733</v>
      </c>
      <c r="C121" s="44">
        <v>3282.19</v>
      </c>
      <c r="D121" s="44">
        <f>C121-519.88</f>
        <v>2762.31</v>
      </c>
      <c r="E121" s="45" t="s">
        <v>716</v>
      </c>
      <c r="F121" s="45" t="s">
        <v>734</v>
      </c>
    </row>
    <row r="122" spans="1:6" x14ac:dyDescent="0.25">
      <c r="A122" s="28">
        <v>119</v>
      </c>
      <c r="B122" t="s">
        <v>733</v>
      </c>
      <c r="C122" s="44">
        <v>2905.93</v>
      </c>
      <c r="D122" s="44">
        <f>C122-439.44</f>
        <v>2466.4899999999998</v>
      </c>
      <c r="E122" s="45" t="s">
        <v>716</v>
      </c>
      <c r="F122" s="45" t="s">
        <v>734</v>
      </c>
    </row>
    <row r="123" spans="1:6" x14ac:dyDescent="0.25">
      <c r="A123" s="28">
        <v>120</v>
      </c>
      <c r="B123" t="s">
        <v>733</v>
      </c>
      <c r="C123" s="44">
        <v>3559.94</v>
      </c>
      <c r="D123" s="44">
        <f>C123-602.49</f>
        <v>2957.45</v>
      </c>
      <c r="E123" s="45" t="s">
        <v>716</v>
      </c>
      <c r="F123" s="45" t="s">
        <v>734</v>
      </c>
    </row>
    <row r="124" spans="1:6" x14ac:dyDescent="0.25">
      <c r="A124" s="28">
        <v>121</v>
      </c>
      <c r="B124" t="s">
        <v>733</v>
      </c>
      <c r="C124" s="44">
        <v>2654.27</v>
      </c>
      <c r="D124" s="44">
        <f>C124-288.88</f>
        <v>2365.39</v>
      </c>
      <c r="E124" s="45" t="s">
        <v>716</v>
      </c>
      <c r="F124" s="45" t="s">
        <v>734</v>
      </c>
    </row>
    <row r="125" spans="1:6" x14ac:dyDescent="0.25">
      <c r="A125" s="28">
        <v>122</v>
      </c>
      <c r="B125" t="s">
        <v>733</v>
      </c>
      <c r="C125" s="44">
        <v>2989.8</v>
      </c>
      <c r="D125" s="44">
        <f>C125-457.33</f>
        <v>2532.4700000000003</v>
      </c>
      <c r="E125" s="45" t="s">
        <v>716</v>
      </c>
      <c r="F125" s="45" t="s">
        <v>734</v>
      </c>
    </row>
    <row r="126" spans="1:6" x14ac:dyDescent="0.25">
      <c r="A126" s="28">
        <v>123</v>
      </c>
      <c r="B126" t="s">
        <v>733</v>
      </c>
      <c r="C126" s="44">
        <v>2738.16</v>
      </c>
      <c r="D126" s="44">
        <f>C126-325.74</f>
        <v>2412.42</v>
      </c>
      <c r="E126" s="45" t="s">
        <v>716</v>
      </c>
      <c r="F126" s="45" t="s">
        <v>734</v>
      </c>
    </row>
    <row r="127" spans="1:6" x14ac:dyDescent="0.25">
      <c r="A127" s="28">
        <v>124</v>
      </c>
      <c r="B127" t="s">
        <v>733</v>
      </c>
      <c r="C127" s="44">
        <v>2905.93</v>
      </c>
      <c r="D127" s="44">
        <f>C127-439.44</f>
        <v>2466.4899999999998</v>
      </c>
      <c r="E127" s="45" t="s">
        <v>716</v>
      </c>
      <c r="F127" s="45" t="s">
        <v>734</v>
      </c>
    </row>
    <row r="128" spans="1:6" x14ac:dyDescent="0.25">
      <c r="A128" s="28">
        <v>125</v>
      </c>
      <c r="B128" t="s">
        <v>733</v>
      </c>
      <c r="C128" s="44">
        <v>2570.38</v>
      </c>
      <c r="D128" s="44">
        <f>C128-275.43</f>
        <v>2294.9500000000003</v>
      </c>
      <c r="E128" s="45" t="s">
        <v>716</v>
      </c>
      <c r="F128" s="45" t="s">
        <v>734</v>
      </c>
    </row>
    <row r="129" spans="1:6" x14ac:dyDescent="0.25">
      <c r="A129" s="28">
        <v>126</v>
      </c>
      <c r="B129" t="s">
        <v>733</v>
      </c>
      <c r="C129" s="44">
        <v>2570.38</v>
      </c>
      <c r="D129" s="44">
        <f>C129-275.43</f>
        <v>2294.9500000000003</v>
      </c>
      <c r="E129" s="45" t="s">
        <v>716</v>
      </c>
      <c r="F129" s="45" t="s">
        <v>734</v>
      </c>
    </row>
    <row r="130" spans="1:6" x14ac:dyDescent="0.25">
      <c r="A130" s="28">
        <v>127</v>
      </c>
      <c r="B130" t="s">
        <v>733</v>
      </c>
      <c r="C130" s="44">
        <v>2989.8</v>
      </c>
      <c r="D130" s="44">
        <f>C130-457.33</f>
        <v>2532.4700000000003</v>
      </c>
      <c r="E130" s="45" t="s">
        <v>716</v>
      </c>
      <c r="F130" s="45" t="s">
        <v>734</v>
      </c>
    </row>
    <row r="131" spans="1:6" x14ac:dyDescent="0.25">
      <c r="A131" s="28">
        <v>128</v>
      </c>
      <c r="B131" t="s">
        <v>733</v>
      </c>
      <c r="C131" s="44">
        <v>2570.38</v>
      </c>
      <c r="D131" s="44">
        <f>C131-275.43</f>
        <v>2294.9500000000003</v>
      </c>
      <c r="E131" s="45" t="s">
        <v>716</v>
      </c>
      <c r="F131" s="45" t="s">
        <v>734</v>
      </c>
    </row>
    <row r="132" spans="1:6" x14ac:dyDescent="0.25">
      <c r="A132" s="28">
        <v>129</v>
      </c>
      <c r="B132" t="s">
        <v>733</v>
      </c>
      <c r="C132" s="44">
        <v>2905.93</v>
      </c>
      <c r="D132" s="44">
        <f>C132-439.44</f>
        <v>2466.4899999999998</v>
      </c>
      <c r="E132" s="45" t="s">
        <v>716</v>
      </c>
      <c r="F132" s="45" t="s">
        <v>734</v>
      </c>
    </row>
    <row r="133" spans="1:6" x14ac:dyDescent="0.25">
      <c r="A133" s="28">
        <v>130</v>
      </c>
      <c r="B133" t="s">
        <v>733</v>
      </c>
      <c r="C133" s="44">
        <v>2905.93</v>
      </c>
      <c r="D133" s="44">
        <f>C133-439.56</f>
        <v>2466.37</v>
      </c>
      <c r="E133" s="45" t="s">
        <v>716</v>
      </c>
      <c r="F133" s="45" t="s">
        <v>734</v>
      </c>
    </row>
    <row r="134" spans="1:6" x14ac:dyDescent="0.25">
      <c r="A134" s="28">
        <v>131</v>
      </c>
      <c r="B134" t="s">
        <v>733</v>
      </c>
      <c r="C134" s="44">
        <v>3198.31</v>
      </c>
      <c r="D134" s="44">
        <f>C134-502</f>
        <v>2696.31</v>
      </c>
      <c r="E134" s="45" t="s">
        <v>716</v>
      </c>
      <c r="F134" s="45" t="s">
        <v>734</v>
      </c>
    </row>
    <row r="135" spans="1:6" x14ac:dyDescent="0.25">
      <c r="A135" s="28">
        <v>132</v>
      </c>
      <c r="B135" t="s">
        <v>733</v>
      </c>
      <c r="C135" s="44">
        <v>2989.8</v>
      </c>
      <c r="D135" s="44">
        <f>C135-457.45</f>
        <v>2532.3500000000004</v>
      </c>
      <c r="E135" s="45" t="s">
        <v>716</v>
      </c>
      <c r="F135" s="45" t="s">
        <v>734</v>
      </c>
    </row>
    <row r="136" spans="1:6" x14ac:dyDescent="0.25">
      <c r="A136" s="28">
        <v>133</v>
      </c>
      <c r="B136" t="s">
        <v>733</v>
      </c>
      <c r="C136" s="44">
        <v>3559.94</v>
      </c>
      <c r="D136" s="44">
        <f>C136-602.49</f>
        <v>2957.45</v>
      </c>
      <c r="E136" s="45" t="s">
        <v>716</v>
      </c>
      <c r="F136" s="45" t="s">
        <v>734</v>
      </c>
    </row>
    <row r="137" spans="1:6" x14ac:dyDescent="0.25">
      <c r="A137" s="28">
        <v>134</v>
      </c>
      <c r="B137" t="s">
        <v>733</v>
      </c>
      <c r="C137" s="44">
        <v>2570.38</v>
      </c>
      <c r="D137" s="44">
        <f>C137-275.43</f>
        <v>2294.9500000000003</v>
      </c>
      <c r="E137" s="45" t="s">
        <v>716</v>
      </c>
      <c r="F137" s="45" t="s">
        <v>734</v>
      </c>
    </row>
    <row r="138" spans="1:6" x14ac:dyDescent="0.25">
      <c r="A138" s="28">
        <v>135</v>
      </c>
      <c r="B138" t="s">
        <v>733</v>
      </c>
      <c r="C138" s="44">
        <v>3559.94</v>
      </c>
      <c r="D138" s="44">
        <f>C138-602.49</f>
        <v>2957.45</v>
      </c>
      <c r="E138" s="45" t="s">
        <v>716</v>
      </c>
      <c r="F138" s="45" t="s">
        <v>734</v>
      </c>
    </row>
    <row r="139" spans="1:6" x14ac:dyDescent="0.25">
      <c r="A139" s="28">
        <v>136</v>
      </c>
      <c r="B139" t="s">
        <v>733</v>
      </c>
      <c r="C139" s="44">
        <v>3559.94</v>
      </c>
      <c r="D139" s="44">
        <f>C139-602.49</f>
        <v>2957.45</v>
      </c>
      <c r="E139" s="45" t="s">
        <v>716</v>
      </c>
      <c r="F139" s="45" t="s">
        <v>734</v>
      </c>
    </row>
    <row r="140" spans="1:6" x14ac:dyDescent="0.25">
      <c r="A140" s="28">
        <v>137</v>
      </c>
      <c r="B140" t="s">
        <v>733</v>
      </c>
      <c r="C140" s="44">
        <v>3559.94</v>
      </c>
      <c r="D140" s="44">
        <f>C140-602.49</f>
        <v>2957.45</v>
      </c>
      <c r="E140" s="45" t="s">
        <v>716</v>
      </c>
      <c r="F140" s="45" t="s">
        <v>734</v>
      </c>
    </row>
    <row r="141" spans="1:6" x14ac:dyDescent="0.25">
      <c r="A141" s="28">
        <v>138</v>
      </c>
      <c r="B141" t="s">
        <v>733</v>
      </c>
      <c r="C141" s="44">
        <v>2905.93</v>
      </c>
      <c r="D141" s="44">
        <f>C141-439.44</f>
        <v>2466.4899999999998</v>
      </c>
      <c r="E141" s="45" t="s">
        <v>716</v>
      </c>
      <c r="F141" s="45" t="s">
        <v>734</v>
      </c>
    </row>
    <row r="142" spans="1:6" x14ac:dyDescent="0.25">
      <c r="A142" s="28">
        <v>139</v>
      </c>
      <c r="B142" t="s">
        <v>733</v>
      </c>
      <c r="C142" s="44">
        <v>3282.19</v>
      </c>
      <c r="D142" s="44">
        <f>C142-519.76</f>
        <v>2762.4300000000003</v>
      </c>
      <c r="E142" s="45" t="s">
        <v>716</v>
      </c>
      <c r="F142" s="45" t="s">
        <v>734</v>
      </c>
    </row>
    <row r="143" spans="1:6" x14ac:dyDescent="0.25">
      <c r="A143" s="28">
        <v>140</v>
      </c>
      <c r="B143" t="s">
        <v>733</v>
      </c>
      <c r="C143" s="44">
        <v>2654.27</v>
      </c>
      <c r="D143" s="44">
        <f>C143-288.88</f>
        <v>2365.39</v>
      </c>
      <c r="E143" s="45" t="s">
        <v>716</v>
      </c>
      <c r="F143" s="45" t="s">
        <v>734</v>
      </c>
    </row>
    <row r="144" spans="1:6" x14ac:dyDescent="0.25">
      <c r="A144" s="28">
        <v>141</v>
      </c>
      <c r="B144" t="s">
        <v>733</v>
      </c>
      <c r="C144" s="44">
        <v>2989.8</v>
      </c>
      <c r="D144" s="44">
        <f>C144-383.73</f>
        <v>2606.0700000000002</v>
      </c>
      <c r="E144" s="45" t="s">
        <v>716</v>
      </c>
      <c r="F144" s="45" t="s">
        <v>734</v>
      </c>
    </row>
    <row r="145" spans="1:6" x14ac:dyDescent="0.25">
      <c r="A145" s="28">
        <v>142</v>
      </c>
      <c r="B145" t="s">
        <v>733</v>
      </c>
      <c r="C145" s="44">
        <v>3282.19</v>
      </c>
      <c r="D145" s="44">
        <f>C145-519.76</f>
        <v>2762.4300000000003</v>
      </c>
      <c r="E145" s="45" t="s">
        <v>716</v>
      </c>
      <c r="F145" s="45" t="s">
        <v>734</v>
      </c>
    </row>
    <row r="146" spans="1:6" x14ac:dyDescent="0.25">
      <c r="A146" s="28">
        <v>143</v>
      </c>
      <c r="B146" t="s">
        <v>733</v>
      </c>
      <c r="C146" s="44">
        <v>2905.93</v>
      </c>
      <c r="D146" s="44">
        <f>C146-439.56</f>
        <v>2466.37</v>
      </c>
      <c r="E146" s="45" t="s">
        <v>716</v>
      </c>
      <c r="F146" s="45" t="s">
        <v>734</v>
      </c>
    </row>
    <row r="147" spans="1:6" x14ac:dyDescent="0.25">
      <c r="A147" s="28">
        <v>144</v>
      </c>
      <c r="B147" t="s">
        <v>733</v>
      </c>
      <c r="C147" s="44">
        <v>3476.06</v>
      </c>
      <c r="D147" s="44">
        <f>C147-561.19</f>
        <v>2914.87</v>
      </c>
      <c r="E147" s="45" t="s">
        <v>716</v>
      </c>
      <c r="F147" s="45" t="s">
        <v>734</v>
      </c>
    </row>
    <row r="148" spans="1:6" x14ac:dyDescent="0.25">
      <c r="A148" s="28">
        <v>145</v>
      </c>
      <c r="B148" t="s">
        <v>733</v>
      </c>
      <c r="C148" s="44">
        <v>3282.19</v>
      </c>
      <c r="D148" s="44">
        <f>C148-519.76</f>
        <v>2762.4300000000003</v>
      </c>
      <c r="E148" s="45" t="s">
        <v>716</v>
      </c>
      <c r="F148" s="45" t="s">
        <v>734</v>
      </c>
    </row>
    <row r="149" spans="1:6" x14ac:dyDescent="0.25">
      <c r="A149" s="28">
        <v>146</v>
      </c>
      <c r="B149" t="s">
        <v>733</v>
      </c>
      <c r="C149" s="44">
        <v>3476.06</v>
      </c>
      <c r="D149" s="44">
        <f>C149-561.19</f>
        <v>2914.87</v>
      </c>
      <c r="E149" s="45" t="s">
        <v>716</v>
      </c>
      <c r="F149" s="45" t="s">
        <v>734</v>
      </c>
    </row>
    <row r="150" spans="1:6" x14ac:dyDescent="0.25">
      <c r="A150" s="28">
        <v>147</v>
      </c>
      <c r="B150" t="s">
        <v>733</v>
      </c>
      <c r="C150" s="44">
        <v>2738.16</v>
      </c>
      <c r="D150" s="44">
        <f>C150-325.74</f>
        <v>2412.42</v>
      </c>
      <c r="E150" s="45" t="s">
        <v>716</v>
      </c>
      <c r="F150" s="45" t="s">
        <v>734</v>
      </c>
    </row>
    <row r="151" spans="1:6" x14ac:dyDescent="0.25">
      <c r="A151" s="28">
        <v>148</v>
      </c>
      <c r="B151" t="s">
        <v>733</v>
      </c>
      <c r="C151" s="44">
        <v>3658.86</v>
      </c>
      <c r="D151" s="44">
        <f>C151-600.21</f>
        <v>3058.65</v>
      </c>
      <c r="E151" s="45" t="s">
        <v>716</v>
      </c>
      <c r="F151" s="45" t="s">
        <v>734</v>
      </c>
    </row>
    <row r="152" spans="1:6" x14ac:dyDescent="0.25">
      <c r="A152" s="28">
        <v>149</v>
      </c>
      <c r="B152" t="s">
        <v>733</v>
      </c>
      <c r="C152" s="44">
        <v>2738.16</v>
      </c>
      <c r="D152" s="44">
        <f>C152-325.74</f>
        <v>2412.42</v>
      </c>
      <c r="E152" s="45" t="s">
        <v>716</v>
      </c>
      <c r="F152" s="45" t="s">
        <v>734</v>
      </c>
    </row>
    <row r="153" spans="1:6" x14ac:dyDescent="0.25">
      <c r="A153" s="28">
        <v>150</v>
      </c>
      <c r="B153" t="s">
        <v>733</v>
      </c>
      <c r="C153" s="44">
        <v>3559.94</v>
      </c>
      <c r="D153" s="44">
        <f>C153-602.49</f>
        <v>2957.45</v>
      </c>
      <c r="E153" s="45" t="s">
        <v>716</v>
      </c>
      <c r="F153" s="45" t="s">
        <v>734</v>
      </c>
    </row>
    <row r="154" spans="1:6" x14ac:dyDescent="0.25">
      <c r="A154" s="28">
        <v>151</v>
      </c>
      <c r="B154" t="s">
        <v>733</v>
      </c>
      <c r="C154" s="44">
        <v>3476.06</v>
      </c>
      <c r="D154" s="44">
        <f>C154-561.19</f>
        <v>2914.87</v>
      </c>
      <c r="E154" s="45" t="s">
        <v>716</v>
      </c>
      <c r="F154" s="45" t="s">
        <v>734</v>
      </c>
    </row>
    <row r="155" spans="1:6" x14ac:dyDescent="0.25">
      <c r="A155" s="28">
        <v>152</v>
      </c>
      <c r="B155" t="s">
        <v>733</v>
      </c>
      <c r="C155" s="44">
        <v>3476.06</v>
      </c>
      <c r="D155" s="44">
        <f>C155-561.19</f>
        <v>2914.87</v>
      </c>
      <c r="E155" s="45" t="s">
        <v>716</v>
      </c>
      <c r="F155" s="45" t="s">
        <v>734</v>
      </c>
    </row>
    <row r="156" spans="1:6" x14ac:dyDescent="0.25">
      <c r="A156" s="28">
        <v>153</v>
      </c>
      <c r="B156" t="s">
        <v>733</v>
      </c>
      <c r="C156" s="44">
        <v>2738.16</v>
      </c>
      <c r="D156" s="44">
        <f>C156-325.74</f>
        <v>2412.42</v>
      </c>
      <c r="E156" s="45" t="s">
        <v>716</v>
      </c>
      <c r="F156" s="45" t="s">
        <v>734</v>
      </c>
    </row>
    <row r="157" spans="1:6" x14ac:dyDescent="0.25">
      <c r="A157" s="28">
        <v>154</v>
      </c>
      <c r="B157" t="s">
        <v>733</v>
      </c>
      <c r="C157" s="44">
        <v>2905.93</v>
      </c>
      <c r="D157" s="44">
        <f>C157-439.44</f>
        <v>2466.4899999999998</v>
      </c>
      <c r="E157" s="45" t="s">
        <v>716</v>
      </c>
      <c r="F157" s="45" t="s">
        <v>734</v>
      </c>
    </row>
    <row r="158" spans="1:6" x14ac:dyDescent="0.25">
      <c r="A158" s="28">
        <v>155</v>
      </c>
      <c r="B158" t="s">
        <v>733</v>
      </c>
      <c r="C158" s="44">
        <v>3198.31</v>
      </c>
      <c r="D158" s="44">
        <f>C158-501.88</f>
        <v>2696.43</v>
      </c>
      <c r="E158" s="45" t="s">
        <v>716</v>
      </c>
      <c r="F158" s="45" t="s">
        <v>734</v>
      </c>
    </row>
    <row r="159" spans="1:6" x14ac:dyDescent="0.25">
      <c r="A159" s="28">
        <v>156</v>
      </c>
      <c r="B159" t="s">
        <v>733</v>
      </c>
      <c r="C159" s="44">
        <v>3476.06</v>
      </c>
      <c r="D159" s="44">
        <f>C159-561.19</f>
        <v>2914.87</v>
      </c>
      <c r="E159" s="45" t="s">
        <v>716</v>
      </c>
      <c r="F159" s="45" t="s">
        <v>734</v>
      </c>
    </row>
    <row r="160" spans="1:6" x14ac:dyDescent="0.25">
      <c r="A160" s="28">
        <v>157</v>
      </c>
      <c r="B160" t="s">
        <v>733</v>
      </c>
      <c r="C160" s="44">
        <v>2738.16</v>
      </c>
      <c r="D160" s="44">
        <f>C160-325.74</f>
        <v>2412.42</v>
      </c>
      <c r="E160" s="45" t="s">
        <v>716</v>
      </c>
      <c r="F160" s="45" t="s">
        <v>734</v>
      </c>
    </row>
    <row r="161" spans="1:6" x14ac:dyDescent="0.25">
      <c r="A161" s="28">
        <v>158</v>
      </c>
      <c r="B161" t="s">
        <v>733</v>
      </c>
      <c r="C161" s="44">
        <v>3476.06</v>
      </c>
      <c r="D161" s="44">
        <f>C161-561.19</f>
        <v>2914.87</v>
      </c>
      <c r="E161" s="45" t="s">
        <v>716</v>
      </c>
      <c r="F161" s="45" t="s">
        <v>734</v>
      </c>
    </row>
    <row r="162" spans="1:6" x14ac:dyDescent="0.25">
      <c r="A162" s="28">
        <v>159</v>
      </c>
      <c r="B162" t="s">
        <v>733</v>
      </c>
      <c r="C162" s="44">
        <v>2905.93</v>
      </c>
      <c r="D162" s="44">
        <f>C162-439.44</f>
        <v>2466.4899999999998</v>
      </c>
      <c r="E162" s="45" t="s">
        <v>716</v>
      </c>
      <c r="F162" s="45" t="s">
        <v>734</v>
      </c>
    </row>
    <row r="163" spans="1:6" x14ac:dyDescent="0.25">
      <c r="A163" s="28">
        <v>160</v>
      </c>
      <c r="B163" t="s">
        <v>733</v>
      </c>
      <c r="C163" s="44">
        <v>2738.16</v>
      </c>
      <c r="D163" s="44">
        <f>C163-325.74</f>
        <v>2412.42</v>
      </c>
      <c r="E163" s="45" t="s">
        <v>716</v>
      </c>
      <c r="F163" s="45" t="s">
        <v>734</v>
      </c>
    </row>
    <row r="164" spans="1:6" x14ac:dyDescent="0.25">
      <c r="A164" s="28">
        <v>161</v>
      </c>
      <c r="B164" t="s">
        <v>733</v>
      </c>
      <c r="C164" s="44">
        <v>3366.07</v>
      </c>
      <c r="D164" s="44">
        <f>C164-568.51</f>
        <v>2797.5600000000004</v>
      </c>
      <c r="E164" s="45" t="s">
        <v>716</v>
      </c>
      <c r="F164" s="45" t="s">
        <v>734</v>
      </c>
    </row>
    <row r="165" spans="1:6" x14ac:dyDescent="0.25">
      <c r="A165" s="28">
        <v>162</v>
      </c>
      <c r="B165" t="s">
        <v>733</v>
      </c>
      <c r="C165" s="44">
        <v>3476.06</v>
      </c>
      <c r="D165" s="44">
        <f>C165-561.19</f>
        <v>2914.87</v>
      </c>
      <c r="E165" s="45" t="s">
        <v>716</v>
      </c>
      <c r="F165" s="45" t="s">
        <v>734</v>
      </c>
    </row>
    <row r="166" spans="1:6" x14ac:dyDescent="0.25">
      <c r="A166" s="28">
        <v>163</v>
      </c>
      <c r="B166" t="s">
        <v>733</v>
      </c>
      <c r="C166" s="44">
        <v>3559.94</v>
      </c>
      <c r="D166" s="44">
        <f>C166-602.49</f>
        <v>2957.45</v>
      </c>
      <c r="E166" s="45" t="s">
        <v>716</v>
      </c>
      <c r="F166" s="45" t="s">
        <v>734</v>
      </c>
    </row>
    <row r="167" spans="1:6" x14ac:dyDescent="0.25">
      <c r="A167" s="28">
        <v>164</v>
      </c>
      <c r="B167" t="s">
        <v>733</v>
      </c>
      <c r="C167" s="44">
        <v>3476.06</v>
      </c>
      <c r="D167" s="44">
        <f>C167-561.19</f>
        <v>2914.87</v>
      </c>
      <c r="E167" s="45" t="s">
        <v>716</v>
      </c>
      <c r="F167" s="45" t="s">
        <v>734</v>
      </c>
    </row>
    <row r="168" spans="1:6" x14ac:dyDescent="0.25">
      <c r="A168" s="28">
        <v>165</v>
      </c>
      <c r="B168" t="s">
        <v>733</v>
      </c>
      <c r="C168" s="44">
        <v>3198.31</v>
      </c>
      <c r="D168" s="44">
        <f>C168-501.88</f>
        <v>2696.43</v>
      </c>
      <c r="E168" s="45" t="s">
        <v>716</v>
      </c>
      <c r="F168" s="45" t="s">
        <v>734</v>
      </c>
    </row>
    <row r="169" spans="1:6" x14ac:dyDescent="0.25">
      <c r="A169" s="28">
        <v>166</v>
      </c>
      <c r="B169" t="s">
        <v>733</v>
      </c>
      <c r="C169" s="44">
        <v>3476.06</v>
      </c>
      <c r="D169" s="44">
        <f>C169-561.19</f>
        <v>2914.87</v>
      </c>
      <c r="E169" s="45" t="s">
        <v>716</v>
      </c>
      <c r="F169" s="45" t="s">
        <v>734</v>
      </c>
    </row>
    <row r="170" spans="1:6" x14ac:dyDescent="0.25">
      <c r="A170" s="28">
        <v>167</v>
      </c>
      <c r="B170" t="s">
        <v>733</v>
      </c>
      <c r="C170" s="44">
        <v>2905.93</v>
      </c>
      <c r="D170" s="44">
        <f>C170-439.44</f>
        <v>2466.4899999999998</v>
      </c>
      <c r="E170" s="45" t="s">
        <v>716</v>
      </c>
      <c r="F170" s="45" t="s">
        <v>734</v>
      </c>
    </row>
    <row r="171" spans="1:6" x14ac:dyDescent="0.25">
      <c r="A171" s="28">
        <v>168</v>
      </c>
      <c r="B171" t="s">
        <v>733</v>
      </c>
      <c r="C171" s="44">
        <v>3198.31</v>
      </c>
      <c r="D171" s="44">
        <f>C171-502</f>
        <v>2696.31</v>
      </c>
      <c r="E171" s="45" t="s">
        <v>716</v>
      </c>
      <c r="F171" s="45" t="s">
        <v>734</v>
      </c>
    </row>
    <row r="172" spans="1:6" x14ac:dyDescent="0.25">
      <c r="A172" s="28">
        <v>169</v>
      </c>
      <c r="B172" t="s">
        <v>733</v>
      </c>
      <c r="C172" s="44">
        <v>2989.8</v>
      </c>
      <c r="D172" s="44">
        <f>C172-457.45</f>
        <v>2532.3500000000004</v>
      </c>
      <c r="E172" s="45" t="s">
        <v>716</v>
      </c>
      <c r="F172" s="45" t="s">
        <v>734</v>
      </c>
    </row>
    <row r="173" spans="1:6" x14ac:dyDescent="0.25">
      <c r="A173" s="28">
        <v>170</v>
      </c>
      <c r="B173" t="s">
        <v>733</v>
      </c>
      <c r="C173" s="44">
        <v>2570.38</v>
      </c>
      <c r="D173" s="44">
        <f>C173-275.43</f>
        <v>2294.9500000000003</v>
      </c>
      <c r="E173" s="45" t="s">
        <v>716</v>
      </c>
      <c r="F173" s="45" t="s">
        <v>734</v>
      </c>
    </row>
  </sheetData>
  <pageMargins left="0.7" right="0.7" top="0.75" bottom="0.75" header="0.3" footer="0.3"/>
  <ignoredErrors>
    <ignoredError sqref="D15 D10 D18 D22 D26 D36 D168 D166 D160 D151 D148 D137 D130 D119 D57 D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2025-07-15T18:59:20Z</dcterms:created>
  <dcterms:modified xsi:type="dcterms:W3CDTF">2026-01-28T14:50:06Z</dcterms:modified>
</cp:coreProperties>
</file>