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A3274C84-79E1-4D61-85F1-8B82F0ECE756}" xr6:coauthVersionLast="47" xr6:coauthVersionMax="47" xr10:uidLastSave="{00000000-0000-0000-0000-000000000000}"/>
  <bookViews>
    <workbookView xWindow="-120" yWindow="-120" windowWidth="29040" windowHeight="15990" tabRatio="866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Formatos'!$A$7:$AF$57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calcChain.xml><?xml version="1.0" encoding="utf-8"?>
<calcChain xmlns="http://schemas.openxmlformats.org/spreadsheetml/2006/main">
  <c r="D70" i="9" l="1"/>
  <c r="D64" i="9"/>
  <c r="D65" i="9"/>
  <c r="D69" i="9"/>
  <c r="D62" i="9"/>
  <c r="D62" i="15"/>
  <c r="D54" i="15"/>
  <c r="D68" i="15"/>
  <c r="D60" i="15"/>
  <c r="D59" i="15"/>
  <c r="D69" i="15"/>
  <c r="D66" i="15"/>
  <c r="D55" i="15"/>
  <c r="D58" i="15"/>
  <c r="D61" i="15"/>
  <c r="D70" i="15"/>
  <c r="D67" i="15"/>
  <c r="D57" i="15"/>
  <c r="D56" i="15"/>
  <c r="D64" i="15"/>
  <c r="D63" i="15"/>
  <c r="C65" i="15"/>
  <c r="D65" i="15"/>
  <c r="C18" i="15" l="1"/>
  <c r="D18" i="15" s="1"/>
  <c r="C12" i="15"/>
  <c r="D12" i="15" s="1"/>
  <c r="C7" i="15"/>
  <c r="D7" i="15" s="1"/>
  <c r="C9" i="15"/>
  <c r="D9" i="15" s="1"/>
  <c r="C19" i="15"/>
  <c r="D19" i="15" s="1"/>
  <c r="C10" i="15"/>
  <c r="D10" i="15" s="1"/>
  <c r="C13" i="15"/>
  <c r="D13" i="15" s="1"/>
  <c r="C6" i="15"/>
  <c r="D6" i="15" s="1"/>
  <c r="C5" i="15"/>
  <c r="D5" i="15" s="1"/>
  <c r="C8" i="15"/>
  <c r="D8" i="15" s="1"/>
  <c r="C16" i="15"/>
  <c r="D16" i="15" s="1"/>
  <c r="C11" i="15"/>
  <c r="D11" i="15" s="1"/>
  <c r="C15" i="15"/>
  <c r="D15" i="15" s="1"/>
  <c r="C14" i="15"/>
  <c r="D14" i="15" s="1"/>
  <c r="C17" i="15"/>
  <c r="D17" i="15" s="1"/>
  <c r="C4" i="15"/>
  <c r="D4" i="15" s="1"/>
  <c r="C51" i="15"/>
  <c r="D51" i="15" s="1"/>
  <c r="C32" i="15"/>
  <c r="D32" i="15" s="1"/>
  <c r="C52" i="15"/>
  <c r="D52" i="15" s="1"/>
  <c r="C29" i="15"/>
  <c r="D29" i="15" s="1"/>
  <c r="C44" i="15"/>
  <c r="D44" i="15" s="1"/>
  <c r="C33" i="15"/>
  <c r="D33" i="15" s="1"/>
  <c r="C23" i="15"/>
  <c r="D23" i="15" s="1"/>
  <c r="C36" i="15"/>
  <c r="D36" i="15" s="1"/>
  <c r="C45" i="15"/>
  <c r="D45" i="15" s="1"/>
  <c r="C41" i="15"/>
  <c r="D41" i="15" s="1"/>
  <c r="C26" i="15"/>
  <c r="D26" i="15" s="1"/>
  <c r="C48" i="15"/>
  <c r="D48" i="15" s="1"/>
  <c r="C21" i="15"/>
  <c r="D21" i="15" s="1"/>
  <c r="C43" i="15"/>
  <c r="D43" i="15" s="1"/>
  <c r="C20" i="15"/>
  <c r="D20" i="15" s="1"/>
  <c r="C39" i="15"/>
  <c r="D39" i="15" s="1"/>
  <c r="C47" i="15"/>
  <c r="D47" i="15" s="1"/>
  <c r="C34" i="15"/>
  <c r="D34" i="15" s="1"/>
  <c r="C46" i="15"/>
  <c r="D46" i="15" s="1"/>
  <c r="C50" i="15"/>
  <c r="D50" i="15" s="1"/>
  <c r="C28" i="15"/>
  <c r="D28" i="15" s="1"/>
  <c r="C53" i="15"/>
  <c r="D53" i="15" s="1"/>
  <c r="C25" i="15"/>
  <c r="D25" i="15" s="1"/>
  <c r="C38" i="15"/>
  <c r="D38" i="15" s="1"/>
  <c r="C42" i="15"/>
  <c r="D42" i="15" s="1"/>
  <c r="C22" i="15"/>
  <c r="D22" i="15" s="1"/>
  <c r="C30" i="15"/>
  <c r="D30" i="15" s="1"/>
  <c r="C40" i="15"/>
  <c r="D40" i="15" s="1"/>
  <c r="C35" i="15"/>
  <c r="D35" i="15" s="1"/>
  <c r="C49" i="15"/>
  <c r="D49" i="15" s="1"/>
  <c r="C24" i="15"/>
  <c r="D24" i="15" s="1"/>
  <c r="C27" i="15"/>
  <c r="D27" i="15"/>
  <c r="C37" i="15"/>
  <c r="D37" i="15" s="1"/>
  <c r="C31" i="15"/>
  <c r="D31" i="15" s="1"/>
  <c r="D35" i="9" l="1"/>
  <c r="D49" i="9"/>
  <c r="D24" i="9"/>
  <c r="D27" i="9"/>
  <c r="D37" i="9"/>
  <c r="D31" i="9"/>
  <c r="D53" i="9"/>
  <c r="D25" i="9"/>
  <c r="D38" i="9"/>
  <c r="D42" i="9"/>
  <c r="D22" i="9"/>
  <c r="D30" i="9"/>
  <c r="D20" i="9"/>
  <c r="D39" i="9"/>
  <c r="D47" i="9"/>
  <c r="D34" i="9"/>
  <c r="D50" i="9"/>
  <c r="D28" i="9"/>
  <c r="D36" i="9"/>
  <c r="D45" i="9"/>
  <c r="D26" i="9"/>
  <c r="D21" i="9"/>
  <c r="D43" i="9"/>
  <c r="D51" i="9"/>
  <c r="D32" i="9"/>
  <c r="D29" i="9"/>
  <c r="D44" i="9"/>
  <c r="D33" i="9"/>
  <c r="D7" i="9"/>
  <c r="D9" i="9"/>
  <c r="D18" i="9"/>
  <c r="D19" i="9"/>
  <c r="D16" i="9"/>
  <c r="D6" i="9"/>
  <c r="D5" i="9"/>
  <c r="D8" i="9"/>
  <c r="D11" i="9"/>
  <c r="D14" i="9"/>
  <c r="D17" i="9"/>
  <c r="D4" i="9"/>
  <c r="D61" i="9"/>
  <c r="C54" i="6"/>
  <c r="D54" i="6"/>
  <c r="C55" i="6"/>
  <c r="D55" i="6"/>
  <c r="C56" i="6"/>
  <c r="D56" i="6"/>
  <c r="C57" i="6"/>
  <c r="D57" i="6"/>
  <c r="C58" i="6"/>
  <c r="D58" i="6"/>
  <c r="C59" i="6"/>
  <c r="D59" i="6"/>
  <c r="C60" i="6"/>
  <c r="D60" i="6"/>
  <c r="C61" i="6"/>
  <c r="D61" i="6"/>
  <c r="C62" i="6"/>
  <c r="D62" i="6"/>
  <c r="C63" i="6"/>
  <c r="D63" i="6"/>
  <c r="C64" i="6"/>
  <c r="D64" i="6"/>
  <c r="C65" i="6"/>
  <c r="D65" i="6"/>
  <c r="C66" i="6"/>
  <c r="D66" i="6"/>
  <c r="C67" i="6"/>
  <c r="D67" i="6"/>
  <c r="C68" i="6"/>
  <c r="D68" i="6"/>
  <c r="C69" i="6"/>
  <c r="D69" i="6"/>
  <c r="C70" i="6"/>
  <c r="D70" i="6"/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D4" i="6"/>
  <c r="C4" i="6"/>
  <c r="M37" i="1"/>
  <c r="O37" i="1" s="1"/>
  <c r="D33" i="6" s="1"/>
  <c r="M46" i="1"/>
  <c r="C42" i="6" s="1"/>
  <c r="M25" i="1"/>
  <c r="C21" i="6" s="1"/>
  <c r="M51" i="1"/>
  <c r="O51" i="1" s="1"/>
  <c r="D47" i="6" s="1"/>
  <c r="M24" i="1"/>
  <c r="M32" i="1"/>
  <c r="C28" i="6" s="1"/>
  <c r="M39" i="1"/>
  <c r="O39" i="1" s="1"/>
  <c r="D35" i="6" s="1"/>
  <c r="M47" i="1"/>
  <c r="O47" i="1" s="1"/>
  <c r="D43" i="6" s="1"/>
  <c r="M43" i="1"/>
  <c r="M40" i="1"/>
  <c r="O40" i="1" s="1"/>
  <c r="D36" i="6" s="1"/>
  <c r="M49" i="1"/>
  <c r="M36" i="1"/>
  <c r="O36" i="1" s="1"/>
  <c r="D32" i="6" s="1"/>
  <c r="M30" i="1"/>
  <c r="O30" i="1" s="1"/>
  <c r="D26" i="6" s="1"/>
  <c r="M29" i="1"/>
  <c r="O29" i="1" s="1"/>
  <c r="D25" i="6" s="1"/>
  <c r="M53" i="1"/>
  <c r="O53" i="1" s="1"/>
  <c r="D49" i="6" s="1"/>
  <c r="M38" i="1"/>
  <c r="C34" i="6" s="1"/>
  <c r="M34" i="1"/>
  <c r="M41" i="1"/>
  <c r="O41" i="1" s="1"/>
  <c r="D37" i="6" s="1"/>
  <c r="M48" i="1"/>
  <c r="O48" i="1" s="1"/>
  <c r="D44" i="6" s="1"/>
  <c r="M31" i="1"/>
  <c r="M33" i="1"/>
  <c r="O33" i="1" s="1"/>
  <c r="D29" i="6" s="1"/>
  <c r="M26" i="1"/>
  <c r="O26" i="1" s="1"/>
  <c r="D22" i="6" s="1"/>
  <c r="M28" i="1"/>
  <c r="C24" i="6" s="1"/>
  <c r="M42" i="1"/>
  <c r="O42" i="1" s="1"/>
  <c r="D38" i="6" s="1"/>
  <c r="M57" i="1"/>
  <c r="C53" i="6" s="1"/>
  <c r="M56" i="1"/>
  <c r="C52" i="6" s="1"/>
  <c r="M44" i="1"/>
  <c r="C40" i="6" s="1"/>
  <c r="M27" i="1"/>
  <c r="C23" i="6" s="1"/>
  <c r="O27" i="1"/>
  <c r="D23" i="6" s="1"/>
  <c r="M55" i="1"/>
  <c r="M54" i="1"/>
  <c r="O54" i="1" s="1"/>
  <c r="D50" i="6" s="1"/>
  <c r="M52" i="1"/>
  <c r="O52" i="1" s="1"/>
  <c r="D48" i="6" s="1"/>
  <c r="M50" i="1"/>
  <c r="O50" i="1" s="1"/>
  <c r="D46" i="6" s="1"/>
  <c r="M45" i="1"/>
  <c r="C41" i="6" s="1"/>
  <c r="M35" i="1"/>
  <c r="C31" i="6" s="1"/>
  <c r="O55" i="1" l="1"/>
  <c r="D51" i="6" s="1"/>
  <c r="C51" i="6"/>
  <c r="C27" i="6"/>
  <c r="O31" i="1"/>
  <c r="D27" i="6" s="1"/>
  <c r="C30" i="6"/>
  <c r="O34" i="1"/>
  <c r="D30" i="6" s="1"/>
  <c r="O49" i="1"/>
  <c r="D45" i="6" s="1"/>
  <c r="C45" i="6"/>
  <c r="O43" i="1"/>
  <c r="D39" i="6" s="1"/>
  <c r="C39" i="6"/>
  <c r="O24" i="1"/>
  <c r="D20" i="6" s="1"/>
  <c r="C20" i="6"/>
  <c r="O32" i="1"/>
  <c r="D28" i="6" s="1"/>
  <c r="C32" i="6"/>
  <c r="C26" i="6"/>
  <c r="C38" i="6"/>
  <c r="O28" i="1"/>
  <c r="D24" i="6" s="1"/>
  <c r="C37" i="6"/>
  <c r="O35" i="1"/>
  <c r="D31" i="6" s="1"/>
  <c r="C50" i="6"/>
  <c r="C48" i="6"/>
  <c r="C49" i="6"/>
  <c r="C47" i="6"/>
  <c r="C35" i="6"/>
  <c r="C36" i="6"/>
  <c r="O44" i="1"/>
  <c r="D40" i="6" s="1"/>
  <c r="O38" i="1"/>
  <c r="D34" i="6" s="1"/>
  <c r="O25" i="1"/>
  <c r="D21" i="6" s="1"/>
  <c r="C46" i="6"/>
  <c r="C22" i="6"/>
  <c r="C33" i="6"/>
  <c r="O46" i="1"/>
  <c r="D42" i="6" s="1"/>
  <c r="C25" i="6"/>
  <c r="C44" i="6"/>
  <c r="O56" i="1"/>
  <c r="D52" i="6" s="1"/>
  <c r="C43" i="6"/>
  <c r="O45" i="1"/>
  <c r="D41" i="6" s="1"/>
  <c r="O57" i="1"/>
  <c r="D53" i="6" s="1"/>
  <c r="C29" i="6"/>
  <c r="D40" i="9"/>
  <c r="D46" i="9"/>
  <c r="D41" i="9"/>
  <c r="D23" i="9"/>
</calcChain>
</file>

<file path=xl/sharedStrings.xml><?xml version="1.0" encoding="utf-8"?>
<sst xmlns="http://schemas.openxmlformats.org/spreadsheetml/2006/main" count="1697" uniqueCount="459">
  <si>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</si>
  <si>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</si>
  <si>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</si>
  <si>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</si>
  <si>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</si>
  <si>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</si>
  <si>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</si>
  <si>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</si>
  <si>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</si>
  <si>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</si>
  <si>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</si>
  <si>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</si>
  <si>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</si>
  <si>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</si>
  <si>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</si>
  <si>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</si>
  <si>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</si>
  <si>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</si>
  <si>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</si>
  <si>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</si>
  <si>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</si>
  <si>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</si>
  <si>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</si>
  <si>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</si>
  <si>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</si>
  <si>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</si>
  <si>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</si>
  <si>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</si>
  <si>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</si>
  <si>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</si>
  <si>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</si>
  <si>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</si>
  <si>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</si>
  <si>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</si>
  <si>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</si>
  <si>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</si>
  <si>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</si>
  <si>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</si>
  <si>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</si>
  <si>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</si>
  <si>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</si>
  <si>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</si>
  <si>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</si>
  <si>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</si>
  <si>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</si>
  <si>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</si>
  <si>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</si>
  <si>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</si>
  <si>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</si>
  <si>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</si>
  <si>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</si>
  <si>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</si>
  <si>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</si>
  <si>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</si>
  <si>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</si>
  <si>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</si>
  <si>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</si>
  <si>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</si>
  <si>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</si>
  <si>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</si>
  <si>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</si>
  <si>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</si>
  <si>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</si>
  <si>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</si>
  <si>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</si>
  <si>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</si>
  <si>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</si>
  <si>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</si>
  <si>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</si>
  <si>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</si>
  <si>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</si>
  <si>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</si>
  <si>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</si>
  <si>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</si>
  <si>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</si>
  <si>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</si>
  <si>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</si>
  <si>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</si>
  <si>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</si>
  <si>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</si>
  <si>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</si>
  <si>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</si>
  <si>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</si>
  <si>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</si>
  <si>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</si>
  <si>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</si>
  <si>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</si>
  <si>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</si>
  <si>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</si>
  <si>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</si>
  <si>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</si>
  <si>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</si>
  <si>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</si>
  <si>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</si>
  <si>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</si>
  <si>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</si>
  <si>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</si>
  <si>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</si>
  <si>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</si>
  <si>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</si>
  <si>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</si>
  <si>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</si>
  <si>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</si>
  <si>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</si>
  <si>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</si>
  <si>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</si>
  <si>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</si>
  <si>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</si>
  <si>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</si>
  <si>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</si>
  <si>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</si>
  <si>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</si>
  <si>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</si>
  <si>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</si>
  <si>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</si>
  <si>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</si>
  <si>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</si>
  <si>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</si>
  <si>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</si>
  <si>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</si>
  <si>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</si>
  <si>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</si>
  <si>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</si>
  <si>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</si>
  <si>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</si>
  <si>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</si>
  <si>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</si>
  <si>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</si>
  <si>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</si>
  <si>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</si>
  <si>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</si>
  <si>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</si>
  <si>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</si>
  <si>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</si>
  <si>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</si>
  <si>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</si>
  <si>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</si>
  <si>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</si>
  <si>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</si>
  <si>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</si>
  <si>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</si>
  <si>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</si>
  <si>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</si>
  <si>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</si>
  <si>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</si>
  <si>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</si>
  <si>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</si>
  <si>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</si>
  <si>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</si>
  <si>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</si>
  <si>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</si>
  <si>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</si>
  <si>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</si>
  <si>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</si>
  <si>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</si>
  <si>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</si>
  <si>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</si>
  <si>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</si>
  <si>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</si>
  <si>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</si>
  <si>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</si>
  <si>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</si>
  <si>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</si>
  <si>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</si>
  <si>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</si>
  <si>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</si>
  <si>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</si>
  <si>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</si>
  <si>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</si>
  <si>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</si>
  <si>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</si>
  <si>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</si>
  <si>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</si>
  <si>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</si>
  <si>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</si>
  <si>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</si>
  <si>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</si>
  <si>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</si>
  <si>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</si>
  <si>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</si>
  <si>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</si>
  <si>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</si>
  <si>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</si>
  <si>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</si>
  <si>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</si>
  <si>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</si>
  <si>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</si>
  <si>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</si>
  <si>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</si>
  <si>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</si>
  <si>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</si>
  <si>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</si>
  <si>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</si>
  <si>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</si>
  <si>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</si>
  <si>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</si>
  <si>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</si>
  <si>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</si>
  <si>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</si>
  <si>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</si>
  <si>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</si>
  <si>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</si>
  <si>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</si>
  <si>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</si>
  <si>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</si>
  <si>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</si>
  <si>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</si>
  <si>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</si>
  <si>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</si>
  <si>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</si>
  <si>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</si>
  <si>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</si>
  <si>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Secretaria       </t>
  </si>
  <si>
    <t>Secretaria Técnica</t>
  </si>
  <si>
    <t>Secretaria Particular</t>
  </si>
  <si>
    <t xml:space="preserve">Subsecretaria De Fomento Y Desarrollo Integral De Las Mujeres </t>
  </si>
  <si>
    <t>Directora De Bienestar Y Autonomías</t>
  </si>
  <si>
    <t>Jefa Del Departamento De Autonomías Y Política Sustentable</t>
  </si>
  <si>
    <t>Directora De Transversalidad De Las Políticas Publicas</t>
  </si>
  <si>
    <t>Jefa Del Departamento De Orientación Y Apoyo A las Instancias Municipales De Las Mujeres</t>
  </si>
  <si>
    <t>Jefe Del Departamento De Normatividad Y Armonización Legislativa</t>
  </si>
  <si>
    <t>Subdirección De Información Y Estadística</t>
  </si>
  <si>
    <t>Directora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</si>
  <si>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</si>
  <si>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</si>
  <si>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Delegado Administrativo B</t>
  </si>
  <si>
    <t>Jefa Del Departamento De Recursos Financieros y Humanos</t>
  </si>
  <si>
    <t>Jefa Del Departamento De Recursos Materiales y Servicios Generales</t>
  </si>
  <si>
    <t>Programadora De Sistemas</t>
  </si>
  <si>
    <t>Productor De Reportes</t>
  </si>
  <si>
    <t>Auxiliar De Intendencia</t>
  </si>
  <si>
    <t>Auxiliar Administrativo</t>
  </si>
  <si>
    <t>Asistente De Redaccion</t>
  </si>
  <si>
    <t>Secretaria De Subsecretario</t>
  </si>
  <si>
    <t>Recepcionista</t>
  </si>
  <si>
    <t>Tecnico Profesional</t>
  </si>
  <si>
    <t>Secretario De Subdirectora</t>
  </si>
  <si>
    <t>Oficial De Intendencia</t>
  </si>
  <si>
    <t>Promotora Cultural</t>
  </si>
  <si>
    <t xml:space="preserve">Administradora  </t>
  </si>
  <si>
    <t>Secretaria De Subdirectora</t>
  </si>
  <si>
    <t>Tecnica Profesional</t>
  </si>
  <si>
    <t>Analista</t>
  </si>
  <si>
    <t>Tecnico Especializado</t>
  </si>
  <si>
    <t>Archivista</t>
  </si>
  <si>
    <t>Productora De Reportes</t>
  </si>
  <si>
    <t>Taquimecanografa</t>
  </si>
  <si>
    <t>Asistente De Contabilidad</t>
  </si>
  <si>
    <t>Auxiliar Administrativa</t>
  </si>
  <si>
    <t>Mensajera B</t>
  </si>
  <si>
    <t>Jefa Del Departamento De Recursos Financieros Y Humanos</t>
  </si>
  <si>
    <t>Oficina De La Titular</t>
  </si>
  <si>
    <t>Dirección De Bienestar Y Autonomías</t>
  </si>
  <si>
    <t>Dirección De Promoción De La Igualdad Sustantiva</t>
  </si>
  <si>
    <t>Dirección De Transversalidad De Las Políticas Publicas</t>
  </si>
  <si>
    <t>Dirección De Prevención Y Atención A La Violencia</t>
  </si>
  <si>
    <t>Delegación Administrativa</t>
  </si>
  <si>
    <t>Departamento De Recursos Financieros Y Humanos</t>
  </si>
  <si>
    <t>Departamento De Recursos Materiales Y Servicios Generales</t>
  </si>
  <si>
    <t>Dirección de Atención y Prevención a la Violencia</t>
  </si>
  <si>
    <t>Alejandra</t>
  </si>
  <si>
    <t>Anna Claudia</t>
  </si>
  <si>
    <t>Daniela</t>
  </si>
  <si>
    <t>Bárbara Gabriela</t>
  </si>
  <si>
    <t>Shamadhi</t>
  </si>
  <si>
    <t>Fernando</t>
  </si>
  <si>
    <t>Yolanda Elvira</t>
  </si>
  <si>
    <t>Emilio</t>
  </si>
  <si>
    <t>Adriana</t>
  </si>
  <si>
    <t>Cesar</t>
  </si>
  <si>
    <t>Ma. Guadalupe</t>
  </si>
  <si>
    <t>Narce Dalia</t>
  </si>
  <si>
    <t>Miriam</t>
  </si>
  <si>
    <t>Eliseo</t>
  </si>
  <si>
    <t xml:space="preserve">Juan   </t>
  </si>
  <si>
    <t>Enrique</t>
  </si>
  <si>
    <t>Daniel</t>
  </si>
  <si>
    <t>Tzitziki Erandi</t>
  </si>
  <si>
    <t>Bertha</t>
  </si>
  <si>
    <t>Carmen Lucia</t>
  </si>
  <si>
    <t>Rosa Ayexa</t>
  </si>
  <si>
    <t>Bartolome</t>
  </si>
  <si>
    <t>Wendy Elizabeth</t>
  </si>
  <si>
    <t>Marivel Margarita</t>
  </si>
  <si>
    <t>Rafael</t>
  </si>
  <si>
    <t>Cristina</t>
  </si>
  <si>
    <t>Iris</t>
  </si>
  <si>
    <t>Sandra Fabiola</t>
  </si>
  <si>
    <t>Guadalupe del Rocío</t>
  </si>
  <si>
    <t>Marlen</t>
  </si>
  <si>
    <t>Eva Elizabeth</t>
  </si>
  <si>
    <t>Berenice</t>
  </si>
  <si>
    <t>Laura</t>
  </si>
  <si>
    <t>Itzel Amairani</t>
  </si>
  <si>
    <t>Catalina Andrea</t>
  </si>
  <si>
    <t>Tania</t>
  </si>
  <si>
    <t>Anguiano</t>
  </si>
  <si>
    <t>González</t>
  </si>
  <si>
    <t>López</t>
  </si>
  <si>
    <t>Salas</t>
  </si>
  <si>
    <t>Luna</t>
  </si>
  <si>
    <t>Ramos</t>
  </si>
  <si>
    <t xml:space="preserve">Ramírez </t>
  </si>
  <si>
    <t>Pedraza</t>
  </si>
  <si>
    <t>Díaz</t>
  </si>
  <si>
    <t>Tinoco</t>
  </si>
  <si>
    <t>Contreras</t>
  </si>
  <si>
    <t>Méndez</t>
  </si>
  <si>
    <t xml:space="preserve">Leyva </t>
  </si>
  <si>
    <t>Lopez</t>
  </si>
  <si>
    <t xml:space="preserve">Carrillo </t>
  </si>
  <si>
    <t>Ojeda</t>
  </si>
  <si>
    <t>Melgarejo</t>
  </si>
  <si>
    <t>Torres</t>
  </si>
  <si>
    <t>Adame</t>
  </si>
  <si>
    <t>Ascencio</t>
  </si>
  <si>
    <t xml:space="preserve">Silva </t>
  </si>
  <si>
    <t>Pizano</t>
  </si>
  <si>
    <t xml:space="preserve">Rayo </t>
  </si>
  <si>
    <t>Vergara</t>
  </si>
  <si>
    <t>Perez Negron</t>
  </si>
  <si>
    <t>Sanchez</t>
  </si>
  <si>
    <t>Arredendo</t>
  </si>
  <si>
    <t>Garcia</t>
  </si>
  <si>
    <t>Nambo</t>
  </si>
  <si>
    <t>Arellano</t>
  </si>
  <si>
    <t>Montero</t>
  </si>
  <si>
    <t>Medina</t>
  </si>
  <si>
    <t>Dominguez</t>
  </si>
  <si>
    <t>Rodriguez</t>
  </si>
  <si>
    <t>Avalos</t>
  </si>
  <si>
    <t>Ortiz</t>
  </si>
  <si>
    <t>Aguilera</t>
  </si>
  <si>
    <t>Correa</t>
  </si>
  <si>
    <t>Guzman</t>
  </si>
  <si>
    <t>Escobar</t>
  </si>
  <si>
    <t>Barron</t>
  </si>
  <si>
    <t>Ibarra</t>
  </si>
  <si>
    <t>Salgado</t>
  </si>
  <si>
    <t>Padilla</t>
  </si>
  <si>
    <t>Retana</t>
  </si>
  <si>
    <t>Ledesma</t>
  </si>
  <si>
    <t>Malagon</t>
  </si>
  <si>
    <t>Albarran</t>
  </si>
  <si>
    <t>Delgado</t>
  </si>
  <si>
    <t>Solis</t>
  </si>
  <si>
    <t>Navarro</t>
  </si>
  <si>
    <t>Romero</t>
  </si>
  <si>
    <t>Camacho</t>
  </si>
  <si>
    <t>Arciniega</t>
  </si>
  <si>
    <t>Acosta</t>
  </si>
  <si>
    <t>Hernandez</t>
  </si>
  <si>
    <t>Gutierrez</t>
  </si>
  <si>
    <t>Gomez</t>
  </si>
  <si>
    <t>Ramirez</t>
  </si>
  <si>
    <t>Soto</t>
  </si>
  <si>
    <t>Tafoya</t>
  </si>
  <si>
    <t>Galdamez</t>
  </si>
  <si>
    <t>Guijoza</t>
  </si>
  <si>
    <t>Bejarano</t>
  </si>
  <si>
    <t>Cortés</t>
  </si>
  <si>
    <t>Rico</t>
  </si>
  <si>
    <t>Ponce</t>
  </si>
  <si>
    <t>Peso Mexicano</t>
  </si>
  <si>
    <t>Delegacion Administrativa/Departamento de Recursos Humanos y Financieros</t>
  </si>
  <si>
    <t>Las celdas en blanco no reportan información en este trimestre ya que dichas prestaciones no se pagan a los trabajadores, por no formar parte de su salario integrado, en consecuencia no se generan. Con base en lo dispuesto en el artículo 41, fracciones II, IV, XII y XIX del Reglamento Interior de la Administración Pública Centralizada del Estado de Michoacán de Ocampo</t>
  </si>
  <si>
    <t>Kenia Yareli</t>
  </si>
  <si>
    <t>Marina</t>
  </si>
  <si>
    <t xml:space="preserve">García </t>
  </si>
  <si>
    <t>Castro</t>
  </si>
  <si>
    <t>Marbella</t>
  </si>
  <si>
    <t>García</t>
  </si>
  <si>
    <t>Cruz</t>
  </si>
  <si>
    <t>Evelyn Annel</t>
  </si>
  <si>
    <t>Zintzún</t>
  </si>
  <si>
    <t>Naranjo</t>
  </si>
  <si>
    <t>Arroyo</t>
  </si>
  <si>
    <t>Saraí</t>
  </si>
  <si>
    <t>Erika</t>
  </si>
  <si>
    <t>Gómez</t>
  </si>
  <si>
    <t>Lucas</t>
  </si>
  <si>
    <t>Ximena Dannae</t>
  </si>
  <si>
    <t>Frutos</t>
  </si>
  <si>
    <t>Pavel David</t>
  </si>
  <si>
    <t>Ortega</t>
  </si>
  <si>
    <t>Batazar</t>
  </si>
  <si>
    <t>PRIMA VACACIONAL</t>
  </si>
  <si>
    <t>PESOS</t>
  </si>
  <si>
    <t>SEMESTRAL</t>
  </si>
  <si>
    <t>REMUNERACION</t>
  </si>
  <si>
    <t>MENSUAL</t>
  </si>
  <si>
    <t>Valderrama</t>
  </si>
  <si>
    <t>Felipe</t>
  </si>
  <si>
    <t>Mata</t>
  </si>
  <si>
    <t>Lorena</t>
  </si>
  <si>
    <t xml:space="preserve">Ávalos </t>
  </si>
  <si>
    <t>Arredondo</t>
  </si>
  <si>
    <t>Cristina Zenyazev</t>
  </si>
  <si>
    <t>Colín</t>
  </si>
  <si>
    <t>Blanca Rocío</t>
  </si>
  <si>
    <t>Juana</t>
  </si>
  <si>
    <t>Rocha</t>
  </si>
  <si>
    <t>Rodríguez</t>
  </si>
  <si>
    <t>E1201</t>
  </si>
  <si>
    <t>E1409</t>
  </si>
  <si>
    <t>E1527</t>
  </si>
  <si>
    <t>E0101</t>
  </si>
  <si>
    <t>Técnico Profesional</t>
  </si>
  <si>
    <t>Analista Profesional</t>
  </si>
  <si>
    <t>Enlace Administrativo A</t>
  </si>
  <si>
    <t>Auxiliar de Intendencia</t>
  </si>
  <si>
    <t>Oficina de la Secretaria</t>
  </si>
  <si>
    <t>Kevin</t>
  </si>
  <si>
    <t>Flores</t>
  </si>
  <si>
    <t>Cisneros</t>
  </si>
  <si>
    <t>Erandi</t>
  </si>
  <si>
    <t>Sandoval</t>
  </si>
  <si>
    <t>Pacheco</t>
  </si>
  <si>
    <t>Karina</t>
  </si>
  <si>
    <t>Ornelas</t>
  </si>
  <si>
    <t>Barriga</t>
  </si>
  <si>
    <t>Genesis Eréndira</t>
  </si>
  <si>
    <t>Jiménez</t>
  </si>
  <si>
    <t>Verónica</t>
  </si>
  <si>
    <t>Medrano</t>
  </si>
  <si>
    <t>Gabriela</t>
  </si>
  <si>
    <t>Arreola</t>
  </si>
  <si>
    <t>Villaseñor</t>
  </si>
  <si>
    <t>Xóchitl Ireri</t>
  </si>
  <si>
    <t>Belmonte</t>
  </si>
  <si>
    <t>Itzia</t>
  </si>
  <si>
    <t>Alanis</t>
  </si>
  <si>
    <t>Seydi</t>
  </si>
  <si>
    <t xml:space="preserve">López </t>
  </si>
  <si>
    <t>Hernández</t>
  </si>
  <si>
    <t>Jorge Augusto</t>
  </si>
  <si>
    <t xml:space="preserve">Chávez </t>
  </si>
  <si>
    <t xml:space="preserve">Stephany </t>
  </si>
  <si>
    <t xml:space="preserve">Bucio </t>
  </si>
  <si>
    <t>Martínez</t>
  </si>
  <si>
    <t>Gloria Betzabeth</t>
  </si>
  <si>
    <t>Granados</t>
  </si>
  <si>
    <t>Moreno</t>
  </si>
  <si>
    <t>Betzayda Mariana</t>
  </si>
  <si>
    <t>Ortíz</t>
  </si>
  <si>
    <t>Núñez</t>
  </si>
  <si>
    <t>Francisca</t>
  </si>
  <si>
    <t>Botello</t>
  </si>
  <si>
    <t>Celia</t>
  </si>
  <si>
    <t>Santoyo</t>
  </si>
  <si>
    <t>Alma Delia</t>
  </si>
  <si>
    <t xml:space="preserve">Jaimes </t>
  </si>
  <si>
    <t>Váldez</t>
  </si>
  <si>
    <t>Obedh Lenin</t>
  </si>
  <si>
    <t>Rubio</t>
  </si>
  <si>
    <t>Aguilar</t>
  </si>
  <si>
    <t>Olascoaga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</si>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</sst>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0" fillId="0" borderId="0" xfId="0" applyNumberFormat="1"/>
    <xf numFmtId="2" fontId="3" fillId="0" borderId="0" xfId="0" applyNumberFormat="1" applyFont="1"/>
    <xf numFmtId="2" fontId="0" fillId="0" borderId="0" xfId="0" applyNumberFormat="1" applyAlignment="1">
      <alignment horizontal="right"/>
    </xf>
    <xf numFmtId="0" fontId="3" fillId="0" borderId="0" xfId="0" applyFont="1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ta/Desktop/DELEGACION%20SEIMUJER/Transparencia%20Seimujer/2024/1er%20Trim%202024/Recursos%20Humanos%20y%20Financieros/Recursos%20Humanos/8a_Remuneracion-bruta-y-neta__SEIMUJER_1er%20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"/>
  <sheetViews>
    <sheetView topLeftCell="A52" zoomScale="80" zoomScaleNormal="80" workbookViewId="0">
      <selection activeCell="A75" sqref="A7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16.28515625" customWidth="1"/>
    <col min="6" max="6" width="39.85546875" hidden="1" customWidth="1"/>
    <col min="7" max="7" width="39" hidden="1" customWidth="1"/>
    <col min="8" max="8" width="17.42578125" hidden="1" customWidth="1"/>
    <col min="9" max="9" width="24.28515625" customWidth="1"/>
    <col min="10" max="10" width="13.5703125" bestFit="1" customWidth="1"/>
    <col min="11" max="11" width="15.42578125" bestFit="1" customWidth="1"/>
    <col min="12" max="12" width="42.85546875" customWidth="1"/>
    <col min="13" max="13" width="56.7109375" customWidth="1"/>
    <col min="14" max="14" width="32.7109375" customWidth="1"/>
    <col min="15" max="15" width="56.28515625" customWidth="1"/>
    <col min="16" max="16" width="31.5703125" customWidth="1"/>
    <col min="17" max="17" width="48.85546875" customWidth="1"/>
    <col min="18" max="18" width="45.140625" customWidth="1"/>
    <col min="19" max="19" width="46.28515625" customWidth="1"/>
    <col min="20" max="20" width="47.5703125" customWidth="1"/>
    <col min="21" max="21" width="42.140625" customWidth="1"/>
    <col min="22" max="22" width="45" customWidth="1"/>
    <col min="23" max="23" width="43.42578125" customWidth="1"/>
    <col min="24" max="24" width="42.85546875" customWidth="1"/>
    <col min="25" max="25" width="43.28515625" customWidth="1"/>
    <col min="26" max="26" width="48" customWidth="1"/>
    <col min="27" max="27" width="50.140625" customWidth="1"/>
    <col min="28" max="28" width="48.5703125" customWidth="1"/>
    <col min="29" max="29" width="42.7109375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1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45657</v>
      </c>
      <c r="D8" t="s">
        <v>80</v>
      </c>
      <c r="E8">
        <v>1814</v>
      </c>
      <c r="F8" t="s">
        <v>212</v>
      </c>
      <c r="G8" t="s">
        <v>212</v>
      </c>
      <c r="H8" t="s">
        <v>251</v>
      </c>
      <c r="I8" s="3" t="s">
        <v>260</v>
      </c>
      <c r="J8" s="3" t="s">
        <v>296</v>
      </c>
      <c r="K8" s="3" t="s">
        <v>297</v>
      </c>
      <c r="L8" s="3" t="s">
        <v>92</v>
      </c>
      <c r="M8">
        <v>106103.15</v>
      </c>
      <c r="N8" t="s">
        <v>363</v>
      </c>
      <c r="O8">
        <v>75028.77</v>
      </c>
      <c r="P8" t="s">
        <v>363</v>
      </c>
      <c r="S8">
        <v>1</v>
      </c>
      <c r="V8">
        <v>1</v>
      </c>
      <c r="AB8">
        <v>1</v>
      </c>
      <c r="AD8" t="s">
        <v>364</v>
      </c>
      <c r="AE8" s="5">
        <v>45657</v>
      </c>
      <c r="AF8" t="s">
        <v>365</v>
      </c>
    </row>
    <row r="9" spans="1:32" x14ac:dyDescent="0.25">
      <c r="A9" s="3">
        <v>2024</v>
      </c>
      <c r="B9" s="4">
        <v>45566</v>
      </c>
      <c r="C9" s="4">
        <v>45657</v>
      </c>
      <c r="D9" t="s">
        <v>80</v>
      </c>
      <c r="E9">
        <v>1612</v>
      </c>
      <c r="F9" t="s">
        <v>213</v>
      </c>
      <c r="G9" t="s">
        <v>213</v>
      </c>
      <c r="H9" t="s">
        <v>213</v>
      </c>
      <c r="I9" t="s">
        <v>261</v>
      </c>
      <c r="J9" t="s">
        <v>298</v>
      </c>
      <c r="K9" t="s">
        <v>299</v>
      </c>
      <c r="L9" s="3" t="s">
        <v>92</v>
      </c>
      <c r="M9">
        <v>47100.369999999995</v>
      </c>
      <c r="N9" t="s">
        <v>363</v>
      </c>
      <c r="O9">
        <v>37071.69</v>
      </c>
      <c r="P9" t="s">
        <v>363</v>
      </c>
      <c r="S9">
        <v>2</v>
      </c>
      <c r="V9">
        <v>2</v>
      </c>
      <c r="AB9">
        <v>2</v>
      </c>
      <c r="AD9" t="s">
        <v>364</v>
      </c>
      <c r="AE9" s="5">
        <v>45657</v>
      </c>
      <c r="AF9" t="s">
        <v>365</v>
      </c>
    </row>
    <row r="10" spans="1:32" x14ac:dyDescent="0.25">
      <c r="A10" s="3">
        <v>2024</v>
      </c>
      <c r="B10" s="4">
        <v>45566</v>
      </c>
      <c r="C10" s="4">
        <v>45657</v>
      </c>
      <c r="D10" t="s">
        <v>80</v>
      </c>
      <c r="E10">
        <v>1614</v>
      </c>
      <c r="F10" t="s">
        <v>214</v>
      </c>
      <c r="G10" t="s">
        <v>214</v>
      </c>
      <c r="H10" t="s">
        <v>214</v>
      </c>
      <c r="I10" t="s">
        <v>262</v>
      </c>
      <c r="J10" t="s">
        <v>300</v>
      </c>
      <c r="K10" t="s">
        <v>301</v>
      </c>
      <c r="L10" s="3" t="s">
        <v>92</v>
      </c>
      <c r="M10">
        <v>47100.369999999995</v>
      </c>
      <c r="N10" t="s">
        <v>363</v>
      </c>
      <c r="O10">
        <v>37071.69</v>
      </c>
      <c r="P10" t="s">
        <v>363</v>
      </c>
      <c r="S10">
        <v>3</v>
      </c>
      <c r="V10">
        <v>3</v>
      </c>
      <c r="AB10">
        <v>3</v>
      </c>
      <c r="AD10" t="s">
        <v>364</v>
      </c>
      <c r="AE10" s="5">
        <v>45657</v>
      </c>
      <c r="AF10" t="s">
        <v>365</v>
      </c>
    </row>
    <row r="11" spans="1:32" x14ac:dyDescent="0.25">
      <c r="A11" s="3">
        <v>2024</v>
      </c>
      <c r="B11" s="4">
        <v>45566</v>
      </c>
      <c r="C11" s="4">
        <v>45657</v>
      </c>
      <c r="D11" t="s">
        <v>80</v>
      </c>
      <c r="E11">
        <v>1714</v>
      </c>
      <c r="F11" t="s">
        <v>215</v>
      </c>
      <c r="G11" t="s">
        <v>215</v>
      </c>
      <c r="H11" t="s">
        <v>215</v>
      </c>
      <c r="I11" s="3" t="s">
        <v>263</v>
      </c>
      <c r="J11" s="3" t="s">
        <v>302</v>
      </c>
      <c r="K11" s="3" t="s">
        <v>303</v>
      </c>
      <c r="L11" s="3" t="s">
        <v>92</v>
      </c>
      <c r="M11" s="8">
        <v>72466.399999999994</v>
      </c>
      <c r="N11" t="s">
        <v>363</v>
      </c>
      <c r="O11">
        <v>54578.04</v>
      </c>
      <c r="P11" t="s">
        <v>363</v>
      </c>
      <c r="S11">
        <v>4</v>
      </c>
      <c r="V11">
        <v>4</v>
      </c>
      <c r="AB11">
        <v>4</v>
      </c>
      <c r="AD11" t="s">
        <v>364</v>
      </c>
      <c r="AE11" s="5">
        <v>45657</v>
      </c>
      <c r="AF11" t="s">
        <v>365</v>
      </c>
    </row>
    <row r="12" spans="1:32" x14ac:dyDescent="0.25">
      <c r="A12" s="3">
        <v>2024</v>
      </c>
      <c r="B12" s="4">
        <v>45566</v>
      </c>
      <c r="C12" s="4">
        <v>45657</v>
      </c>
      <c r="D12" t="s">
        <v>80</v>
      </c>
      <c r="E12">
        <v>1610</v>
      </c>
      <c r="F12" t="s">
        <v>216</v>
      </c>
      <c r="G12" t="s">
        <v>216</v>
      </c>
      <c r="H12" t="s">
        <v>252</v>
      </c>
      <c r="I12" t="s">
        <v>378</v>
      </c>
      <c r="J12" s="6" t="s">
        <v>379</v>
      </c>
      <c r="K12" s="6" t="s">
        <v>380</v>
      </c>
      <c r="L12" s="3" t="s">
        <v>92</v>
      </c>
      <c r="M12">
        <v>47100.37</v>
      </c>
      <c r="N12" t="s">
        <v>363</v>
      </c>
      <c r="O12">
        <v>37071.69</v>
      </c>
      <c r="P12" t="s">
        <v>363</v>
      </c>
      <c r="S12">
        <v>5</v>
      </c>
      <c r="V12">
        <v>5</v>
      </c>
      <c r="AB12">
        <v>5</v>
      </c>
      <c r="AD12" t="s">
        <v>364</v>
      </c>
      <c r="AE12" s="5">
        <v>45657</v>
      </c>
      <c r="AF12" t="s">
        <v>365</v>
      </c>
    </row>
    <row r="13" spans="1:32" x14ac:dyDescent="0.25">
      <c r="A13" s="3">
        <v>2024</v>
      </c>
      <c r="B13" s="4">
        <v>45566</v>
      </c>
      <c r="C13" s="4">
        <v>45657</v>
      </c>
      <c r="D13" t="s">
        <v>80</v>
      </c>
      <c r="E13">
        <v>1410</v>
      </c>
      <c r="F13" t="s">
        <v>217</v>
      </c>
      <c r="G13" t="s">
        <v>217</v>
      </c>
      <c r="H13" t="s">
        <v>253</v>
      </c>
      <c r="I13" t="s">
        <v>366</v>
      </c>
      <c r="J13" t="s">
        <v>362</v>
      </c>
      <c r="K13" t="s">
        <v>297</v>
      </c>
      <c r="L13" s="3" t="s">
        <v>92</v>
      </c>
      <c r="M13">
        <v>23644.739999999998</v>
      </c>
      <c r="N13" t="s">
        <v>363</v>
      </c>
      <c r="O13">
        <v>19745.53</v>
      </c>
      <c r="P13" t="s">
        <v>363</v>
      </c>
      <c r="S13">
        <v>6</v>
      </c>
      <c r="V13">
        <v>6</v>
      </c>
      <c r="AB13">
        <v>6</v>
      </c>
      <c r="AD13" t="s">
        <v>364</v>
      </c>
      <c r="AE13" s="5">
        <v>45657</v>
      </c>
      <c r="AF13" t="s">
        <v>365</v>
      </c>
    </row>
    <row r="14" spans="1:32" x14ac:dyDescent="0.25">
      <c r="A14" s="3">
        <v>2024</v>
      </c>
      <c r="B14" s="4">
        <v>45566</v>
      </c>
      <c r="C14" s="4">
        <v>45657</v>
      </c>
      <c r="D14" t="s">
        <v>80</v>
      </c>
      <c r="E14">
        <v>1610</v>
      </c>
      <c r="F14" t="s">
        <v>218</v>
      </c>
      <c r="G14" t="s">
        <v>218</v>
      </c>
      <c r="H14" t="s">
        <v>254</v>
      </c>
      <c r="I14" t="s">
        <v>399</v>
      </c>
      <c r="J14" t="s">
        <v>456</v>
      </c>
      <c r="K14" t="s">
        <v>319</v>
      </c>
      <c r="L14" s="3" t="s">
        <v>92</v>
      </c>
      <c r="M14">
        <v>47100.369999999995</v>
      </c>
      <c r="N14" t="s">
        <v>363</v>
      </c>
      <c r="O14">
        <v>37071.69</v>
      </c>
      <c r="P14" t="s">
        <v>363</v>
      </c>
      <c r="S14">
        <v>7</v>
      </c>
      <c r="V14">
        <v>7</v>
      </c>
      <c r="AB14">
        <v>7</v>
      </c>
      <c r="AD14" t="s">
        <v>364</v>
      </c>
      <c r="AE14" s="5">
        <v>45657</v>
      </c>
      <c r="AF14" t="s">
        <v>365</v>
      </c>
    </row>
    <row r="15" spans="1:32" x14ac:dyDescent="0.25">
      <c r="A15" s="3">
        <v>2024</v>
      </c>
      <c r="B15" s="4">
        <v>45566</v>
      </c>
      <c r="C15" s="4">
        <v>45657</v>
      </c>
      <c r="D15" t="s">
        <v>80</v>
      </c>
      <c r="E15">
        <v>1410</v>
      </c>
      <c r="F15" t="s">
        <v>219</v>
      </c>
      <c r="G15" t="s">
        <v>219</v>
      </c>
      <c r="H15" t="s">
        <v>254</v>
      </c>
      <c r="I15" t="s">
        <v>367</v>
      </c>
      <c r="J15" t="s">
        <v>368</v>
      </c>
      <c r="K15" t="s">
        <v>369</v>
      </c>
      <c r="L15" s="3" t="s">
        <v>92</v>
      </c>
      <c r="M15">
        <v>23644.739999999998</v>
      </c>
      <c r="N15" t="s">
        <v>363</v>
      </c>
      <c r="O15">
        <v>19745.53</v>
      </c>
      <c r="P15" t="s">
        <v>363</v>
      </c>
      <c r="S15">
        <v>8</v>
      </c>
      <c r="V15">
        <v>8</v>
      </c>
      <c r="AB15">
        <v>8</v>
      </c>
      <c r="AD15" t="s">
        <v>364</v>
      </c>
      <c r="AE15" s="5">
        <v>45657</v>
      </c>
      <c r="AF15" t="s">
        <v>365</v>
      </c>
    </row>
    <row r="16" spans="1:32" x14ac:dyDescent="0.25">
      <c r="A16" s="3">
        <v>2024</v>
      </c>
      <c r="B16" s="4">
        <v>45566</v>
      </c>
      <c r="C16" s="4">
        <v>45657</v>
      </c>
      <c r="D16" t="s">
        <v>80</v>
      </c>
      <c r="E16">
        <v>1410</v>
      </c>
      <c r="F16" t="s">
        <v>220</v>
      </c>
      <c r="G16" t="s">
        <v>220</v>
      </c>
      <c r="H16" t="s">
        <v>254</v>
      </c>
      <c r="I16" s="3" t="s">
        <v>400</v>
      </c>
      <c r="J16" s="3" t="s">
        <v>401</v>
      </c>
      <c r="K16" s="3" t="s">
        <v>402</v>
      </c>
      <c r="L16" s="3" t="s">
        <v>92</v>
      </c>
      <c r="M16">
        <v>23644.739999999998</v>
      </c>
      <c r="N16" t="s">
        <v>363</v>
      </c>
      <c r="O16">
        <v>19745.53</v>
      </c>
      <c r="P16" t="s">
        <v>363</v>
      </c>
      <c r="S16">
        <v>9</v>
      </c>
      <c r="V16">
        <v>9</v>
      </c>
      <c r="AB16">
        <v>9</v>
      </c>
      <c r="AD16" t="s">
        <v>364</v>
      </c>
      <c r="AE16" s="5">
        <v>45657</v>
      </c>
      <c r="AF16" t="s">
        <v>365</v>
      </c>
    </row>
    <row r="17" spans="1:32" x14ac:dyDescent="0.25">
      <c r="A17" s="3">
        <v>2024</v>
      </c>
      <c r="B17" s="4">
        <v>45566</v>
      </c>
      <c r="C17" s="4">
        <v>45657</v>
      </c>
      <c r="D17" t="s">
        <v>80</v>
      </c>
      <c r="E17">
        <v>1516</v>
      </c>
      <c r="F17" t="s">
        <v>221</v>
      </c>
      <c r="G17" t="s">
        <v>221</v>
      </c>
      <c r="H17" t="s">
        <v>215</v>
      </c>
      <c r="I17" t="s">
        <v>392</v>
      </c>
      <c r="J17" t="s">
        <v>393</v>
      </c>
      <c r="K17" t="s">
        <v>296</v>
      </c>
      <c r="L17" s="3" t="s">
        <v>91</v>
      </c>
      <c r="M17">
        <v>32232.489999999998</v>
      </c>
      <c r="N17" t="s">
        <v>363</v>
      </c>
      <c r="O17">
        <v>26196.35</v>
      </c>
      <c r="P17" t="s">
        <v>363</v>
      </c>
      <c r="S17">
        <v>10</v>
      </c>
      <c r="V17">
        <v>10</v>
      </c>
      <c r="AB17">
        <v>10</v>
      </c>
      <c r="AD17" t="s">
        <v>364</v>
      </c>
      <c r="AE17" s="5">
        <v>45657</v>
      </c>
      <c r="AF17" t="s">
        <v>365</v>
      </c>
    </row>
    <row r="18" spans="1:32" x14ac:dyDescent="0.25">
      <c r="A18" s="3">
        <v>2024</v>
      </c>
      <c r="B18" s="4">
        <v>45566</v>
      </c>
      <c r="C18" s="4">
        <v>45657</v>
      </c>
      <c r="D18" t="s">
        <v>80</v>
      </c>
      <c r="E18">
        <v>1610</v>
      </c>
      <c r="F18" t="s">
        <v>222</v>
      </c>
      <c r="G18" t="s">
        <v>222</v>
      </c>
      <c r="H18" t="s">
        <v>255</v>
      </c>
      <c r="I18" s="7" t="s">
        <v>264</v>
      </c>
      <c r="J18" s="7" t="s">
        <v>304</v>
      </c>
      <c r="K18" s="7" t="s">
        <v>305</v>
      </c>
      <c r="L18" s="3" t="s">
        <v>92</v>
      </c>
      <c r="M18">
        <v>47100.369999999995</v>
      </c>
      <c r="N18" t="s">
        <v>363</v>
      </c>
      <c r="O18">
        <v>37071.69</v>
      </c>
      <c r="P18" t="s">
        <v>363</v>
      </c>
      <c r="S18">
        <v>11</v>
      </c>
      <c r="V18">
        <v>11</v>
      </c>
      <c r="AB18">
        <v>11</v>
      </c>
      <c r="AD18" t="s">
        <v>364</v>
      </c>
      <c r="AE18" s="5">
        <v>45657</v>
      </c>
      <c r="AF18" t="s">
        <v>365</v>
      </c>
    </row>
    <row r="19" spans="1:32" x14ac:dyDescent="0.25">
      <c r="A19" s="3">
        <v>2024</v>
      </c>
      <c r="B19" s="4">
        <v>45566</v>
      </c>
      <c r="C19" s="4">
        <v>45657</v>
      </c>
      <c r="D19" t="s">
        <v>80</v>
      </c>
      <c r="E19">
        <v>1410</v>
      </c>
      <c r="F19" t="s">
        <v>223</v>
      </c>
      <c r="G19" t="s">
        <v>223</v>
      </c>
      <c r="H19" t="s">
        <v>255</v>
      </c>
      <c r="I19" s="3" t="s">
        <v>381</v>
      </c>
      <c r="J19" s="3" t="s">
        <v>382</v>
      </c>
      <c r="K19" s="3" t="s">
        <v>391</v>
      </c>
      <c r="L19" s="3" t="s">
        <v>92</v>
      </c>
      <c r="M19">
        <v>23644.739999999998</v>
      </c>
      <c r="N19" t="s">
        <v>363</v>
      </c>
      <c r="O19">
        <v>19745.53</v>
      </c>
      <c r="P19" t="s">
        <v>363</v>
      </c>
      <c r="S19">
        <v>12</v>
      </c>
      <c r="V19">
        <v>12</v>
      </c>
      <c r="AB19">
        <v>12</v>
      </c>
      <c r="AD19" t="s">
        <v>364</v>
      </c>
      <c r="AE19" s="5">
        <v>45657</v>
      </c>
      <c r="AF19" t="s">
        <v>365</v>
      </c>
    </row>
    <row r="20" spans="1:32" x14ac:dyDescent="0.25">
      <c r="A20" s="3">
        <v>2024</v>
      </c>
      <c r="B20" s="4">
        <v>45566</v>
      </c>
      <c r="C20" s="4">
        <v>45657</v>
      </c>
      <c r="D20" t="s">
        <v>80</v>
      </c>
      <c r="E20">
        <v>1410</v>
      </c>
      <c r="F20" t="s">
        <v>224</v>
      </c>
      <c r="G20" t="s">
        <v>224</v>
      </c>
      <c r="H20" t="s">
        <v>255</v>
      </c>
      <c r="I20" t="s">
        <v>370</v>
      </c>
      <c r="J20" t="s">
        <v>371</v>
      </c>
      <c r="K20" t="s">
        <v>372</v>
      </c>
      <c r="L20" s="3" t="s">
        <v>92</v>
      </c>
      <c r="M20">
        <v>23644.739999999998</v>
      </c>
      <c r="N20" t="s">
        <v>363</v>
      </c>
      <c r="O20">
        <v>19745.53</v>
      </c>
      <c r="P20" t="s">
        <v>363</v>
      </c>
      <c r="S20">
        <v>13</v>
      </c>
      <c r="V20">
        <v>13</v>
      </c>
      <c r="AB20">
        <v>13</v>
      </c>
      <c r="AD20" t="s">
        <v>364</v>
      </c>
      <c r="AE20" s="5">
        <v>45657</v>
      </c>
      <c r="AF20" t="s">
        <v>365</v>
      </c>
    </row>
    <row r="21" spans="1:32" x14ac:dyDescent="0.25">
      <c r="A21" s="3">
        <v>2024</v>
      </c>
      <c r="B21" s="4">
        <v>45566</v>
      </c>
      <c r="C21" s="4">
        <v>45657</v>
      </c>
      <c r="D21" t="s">
        <v>80</v>
      </c>
      <c r="E21">
        <v>1518</v>
      </c>
      <c r="F21" t="s">
        <v>225</v>
      </c>
      <c r="G21" t="s">
        <v>225</v>
      </c>
      <c r="H21" t="s">
        <v>256</v>
      </c>
      <c r="I21" s="3" t="s">
        <v>265</v>
      </c>
      <c r="J21" s="3" t="s">
        <v>306</v>
      </c>
      <c r="K21" s="3" t="s">
        <v>307</v>
      </c>
      <c r="L21" s="3" t="s">
        <v>91</v>
      </c>
      <c r="M21">
        <v>39566.79</v>
      </c>
      <c r="N21" t="s">
        <v>363</v>
      </c>
      <c r="O21">
        <v>31737.58</v>
      </c>
      <c r="P21" t="s">
        <v>363</v>
      </c>
      <c r="S21">
        <v>14</v>
      </c>
      <c r="V21">
        <v>14</v>
      </c>
      <c r="AB21">
        <v>14</v>
      </c>
      <c r="AD21" t="s">
        <v>364</v>
      </c>
      <c r="AE21" s="5">
        <v>45657</v>
      </c>
      <c r="AF21" t="s">
        <v>365</v>
      </c>
    </row>
    <row r="22" spans="1:32" x14ac:dyDescent="0.25">
      <c r="A22" s="3">
        <v>2024</v>
      </c>
      <c r="B22" s="4">
        <v>45566</v>
      </c>
      <c r="C22" s="4">
        <v>45657</v>
      </c>
      <c r="D22" t="s">
        <v>80</v>
      </c>
      <c r="E22">
        <v>1410</v>
      </c>
      <c r="F22" t="s">
        <v>226</v>
      </c>
      <c r="G22" t="s">
        <v>250</v>
      </c>
      <c r="H22" t="s">
        <v>257</v>
      </c>
      <c r="I22" s="3" t="s">
        <v>373</v>
      </c>
      <c r="J22" s="3" t="s">
        <v>374</v>
      </c>
      <c r="K22" s="3" t="s">
        <v>375</v>
      </c>
      <c r="L22" s="3" t="s">
        <v>92</v>
      </c>
      <c r="M22">
        <v>23644.739999999998</v>
      </c>
      <c r="N22" t="s">
        <v>363</v>
      </c>
      <c r="O22">
        <v>19745.53</v>
      </c>
      <c r="P22" t="s">
        <v>363</v>
      </c>
      <c r="S22">
        <v>15</v>
      </c>
      <c r="V22">
        <v>15</v>
      </c>
      <c r="AB22">
        <v>15</v>
      </c>
      <c r="AD22" t="s">
        <v>364</v>
      </c>
      <c r="AE22" s="5">
        <v>45657</v>
      </c>
      <c r="AF22" t="s">
        <v>365</v>
      </c>
    </row>
    <row r="23" spans="1:32" x14ac:dyDescent="0.25">
      <c r="A23" s="3">
        <v>2024</v>
      </c>
      <c r="B23" s="4">
        <v>45566</v>
      </c>
      <c r="C23" s="4">
        <v>45657</v>
      </c>
      <c r="D23" t="s">
        <v>80</v>
      </c>
      <c r="E23">
        <v>1410</v>
      </c>
      <c r="F23" t="s">
        <v>227</v>
      </c>
      <c r="G23" t="s">
        <v>227</v>
      </c>
      <c r="H23" t="s">
        <v>258</v>
      </c>
      <c r="I23" s="3" t="s">
        <v>383</v>
      </c>
      <c r="J23" s="3" t="s">
        <v>384</v>
      </c>
      <c r="K23" s="3" t="s">
        <v>385</v>
      </c>
      <c r="L23" s="3" t="s">
        <v>91</v>
      </c>
      <c r="M23">
        <v>23644.739999999998</v>
      </c>
      <c r="N23" t="s">
        <v>363</v>
      </c>
      <c r="O23">
        <v>19745.53</v>
      </c>
      <c r="P23" t="s">
        <v>363</v>
      </c>
      <c r="S23">
        <v>16</v>
      </c>
      <c r="V23">
        <v>16</v>
      </c>
      <c r="AB23">
        <v>16</v>
      </c>
      <c r="AD23" t="s">
        <v>364</v>
      </c>
      <c r="AE23" s="5">
        <v>45657</v>
      </c>
      <c r="AF23" t="s">
        <v>365</v>
      </c>
    </row>
    <row r="24" spans="1:32" x14ac:dyDescent="0.25">
      <c r="A24" s="3">
        <v>2024</v>
      </c>
      <c r="B24" s="4">
        <v>45566</v>
      </c>
      <c r="C24" s="4">
        <v>45657</v>
      </c>
      <c r="D24" t="s">
        <v>81</v>
      </c>
      <c r="E24">
        <v>1202</v>
      </c>
      <c r="F24" t="s">
        <v>228</v>
      </c>
      <c r="G24" t="s">
        <v>228</v>
      </c>
      <c r="H24" t="s">
        <v>251</v>
      </c>
      <c r="I24" s="11" t="s">
        <v>266</v>
      </c>
      <c r="J24" t="s">
        <v>308</v>
      </c>
      <c r="K24" t="s">
        <v>309</v>
      </c>
      <c r="L24" t="s">
        <v>92</v>
      </c>
      <c r="M24">
        <f>10957.02+3797.9+322</f>
        <v>15076.92</v>
      </c>
      <c r="N24" t="s">
        <v>363</v>
      </c>
      <c r="O24">
        <f>M24-1592.26</f>
        <v>13484.66</v>
      </c>
      <c r="P24" t="s">
        <v>363</v>
      </c>
      <c r="S24">
        <v>17</v>
      </c>
      <c r="V24">
        <v>17</v>
      </c>
      <c r="AB24">
        <v>17</v>
      </c>
      <c r="AD24" t="s">
        <v>364</v>
      </c>
      <c r="AE24" s="5">
        <v>45657</v>
      </c>
      <c r="AF24" t="s">
        <v>365</v>
      </c>
    </row>
    <row r="25" spans="1:32" x14ac:dyDescent="0.25">
      <c r="A25" s="3">
        <v>2024</v>
      </c>
      <c r="B25" s="4">
        <v>45566</v>
      </c>
      <c r="C25" s="4">
        <v>45657</v>
      </c>
      <c r="D25" t="s">
        <v>81</v>
      </c>
      <c r="E25">
        <v>1224</v>
      </c>
      <c r="F25" t="s">
        <v>229</v>
      </c>
      <c r="G25" t="s">
        <v>229</v>
      </c>
      <c r="H25" t="s">
        <v>251</v>
      </c>
      <c r="I25" s="11" t="s">
        <v>267</v>
      </c>
      <c r="J25" t="s">
        <v>310</v>
      </c>
      <c r="K25" t="s">
        <v>311</v>
      </c>
      <c r="L25" t="s">
        <v>91</v>
      </c>
      <c r="M25">
        <f>10957.02+3797.9+322</f>
        <v>15076.92</v>
      </c>
      <c r="N25" t="s">
        <v>363</v>
      </c>
      <c r="O25">
        <f>M25-1592.26</f>
        <v>13484.66</v>
      </c>
      <c r="P25" t="s">
        <v>363</v>
      </c>
      <c r="S25">
        <v>18</v>
      </c>
      <c r="V25">
        <v>18</v>
      </c>
      <c r="AB25">
        <v>18</v>
      </c>
      <c r="AD25" t="s">
        <v>364</v>
      </c>
      <c r="AE25" s="5">
        <v>45657</v>
      </c>
      <c r="AF25" t="s">
        <v>365</v>
      </c>
    </row>
    <row r="26" spans="1:32" x14ac:dyDescent="0.25">
      <c r="A26" s="3">
        <v>2024</v>
      </c>
      <c r="B26" s="4">
        <v>45566</v>
      </c>
      <c r="C26" s="4">
        <v>45657</v>
      </c>
      <c r="D26" t="s">
        <v>81</v>
      </c>
      <c r="E26">
        <v>408</v>
      </c>
      <c r="F26" t="s">
        <v>234</v>
      </c>
      <c r="G26" t="s">
        <v>234</v>
      </c>
      <c r="H26" t="s">
        <v>251</v>
      </c>
      <c r="I26" s="11" t="s">
        <v>268</v>
      </c>
      <c r="J26" t="s">
        <v>312</v>
      </c>
      <c r="K26" t="s">
        <v>313</v>
      </c>
      <c r="L26" t="s">
        <v>92</v>
      </c>
      <c r="M26">
        <f>8548.66+2963.06+251</f>
        <v>11762.72</v>
      </c>
      <c r="N26" t="s">
        <v>363</v>
      </c>
      <c r="O26">
        <f>M26-1061.33</f>
        <v>10701.39</v>
      </c>
      <c r="P26" t="s">
        <v>363</v>
      </c>
      <c r="S26">
        <v>19</v>
      </c>
      <c r="V26">
        <v>19</v>
      </c>
      <c r="AB26">
        <v>19</v>
      </c>
      <c r="AD26" t="s">
        <v>364</v>
      </c>
      <c r="AE26" s="5">
        <v>45657</v>
      </c>
      <c r="AF26" t="s">
        <v>365</v>
      </c>
    </row>
    <row r="27" spans="1:32" x14ac:dyDescent="0.25">
      <c r="A27" s="3">
        <v>2024</v>
      </c>
      <c r="B27" s="4">
        <v>45566</v>
      </c>
      <c r="C27" s="4">
        <v>45657</v>
      </c>
      <c r="D27" t="s">
        <v>81</v>
      </c>
      <c r="E27">
        <v>211</v>
      </c>
      <c r="F27" t="s">
        <v>230</v>
      </c>
      <c r="G27" t="s">
        <v>230</v>
      </c>
      <c r="H27" t="s">
        <v>251</v>
      </c>
      <c r="I27" s="11" t="s">
        <v>269</v>
      </c>
      <c r="J27" t="s">
        <v>314</v>
      </c>
      <c r="K27" t="s">
        <v>315</v>
      </c>
      <c r="L27" t="s">
        <v>91</v>
      </c>
      <c r="M27">
        <f>8000.92+2773.26+235</f>
        <v>11009.18</v>
      </c>
      <c r="N27" t="s">
        <v>363</v>
      </c>
      <c r="O27">
        <f>M27-940.61</f>
        <v>10068.57</v>
      </c>
      <c r="P27" t="s">
        <v>363</v>
      </c>
      <c r="S27">
        <v>20</v>
      </c>
      <c r="V27">
        <v>20</v>
      </c>
      <c r="AB27">
        <v>20</v>
      </c>
      <c r="AD27" t="s">
        <v>364</v>
      </c>
      <c r="AE27" s="5">
        <v>45657</v>
      </c>
      <c r="AF27" t="s">
        <v>365</v>
      </c>
    </row>
    <row r="28" spans="1:32" x14ac:dyDescent="0.25">
      <c r="A28" s="3">
        <v>2024</v>
      </c>
      <c r="B28" s="4">
        <v>45566</v>
      </c>
      <c r="C28" s="4">
        <v>45657</v>
      </c>
      <c r="D28" t="s">
        <v>81</v>
      </c>
      <c r="E28">
        <v>407</v>
      </c>
      <c r="F28" t="s">
        <v>237</v>
      </c>
      <c r="G28" t="s">
        <v>237</v>
      </c>
      <c r="H28" t="s">
        <v>251</v>
      </c>
      <c r="I28" s="11" t="s">
        <v>270</v>
      </c>
      <c r="J28" t="s">
        <v>316</v>
      </c>
      <c r="K28" t="s">
        <v>317</v>
      </c>
      <c r="L28" t="s">
        <v>92</v>
      </c>
      <c r="M28">
        <f>8548.66+2963.06+251</f>
        <v>11762.72</v>
      </c>
      <c r="N28" t="s">
        <v>363</v>
      </c>
      <c r="O28">
        <f>M28-1072.01</f>
        <v>10690.71</v>
      </c>
      <c r="P28" t="s">
        <v>363</v>
      </c>
      <c r="S28">
        <v>21</v>
      </c>
      <c r="V28">
        <v>21</v>
      </c>
      <c r="AB28">
        <v>21</v>
      </c>
      <c r="AD28" t="s">
        <v>364</v>
      </c>
      <c r="AE28" s="5">
        <v>45657</v>
      </c>
      <c r="AF28" t="s">
        <v>365</v>
      </c>
    </row>
    <row r="29" spans="1:32" x14ac:dyDescent="0.25">
      <c r="A29" s="3">
        <v>2024</v>
      </c>
      <c r="B29" s="4">
        <v>45566</v>
      </c>
      <c r="C29" s="4">
        <v>45657</v>
      </c>
      <c r="D29" t="s">
        <v>81</v>
      </c>
      <c r="E29">
        <v>822</v>
      </c>
      <c r="F29" t="s">
        <v>232</v>
      </c>
      <c r="G29" t="s">
        <v>232</v>
      </c>
      <c r="H29" t="s">
        <v>251</v>
      </c>
      <c r="I29" s="11" t="s">
        <v>271</v>
      </c>
      <c r="J29" t="s">
        <v>318</v>
      </c>
      <c r="K29" t="s">
        <v>319</v>
      </c>
      <c r="L29" t="s">
        <v>92</v>
      </c>
      <c r="M29" s="8">
        <f>9644.02+3342.68+283</f>
        <v>13269.7</v>
      </c>
      <c r="N29" t="s">
        <v>363</v>
      </c>
      <c r="O29" s="8">
        <f>M29-628.82</f>
        <v>12640.880000000001</v>
      </c>
      <c r="P29" t="s">
        <v>363</v>
      </c>
      <c r="S29">
        <v>22</v>
      </c>
      <c r="V29">
        <v>22</v>
      </c>
      <c r="AB29">
        <v>22</v>
      </c>
      <c r="AD29" t="s">
        <v>364</v>
      </c>
      <c r="AE29" s="5">
        <v>45657</v>
      </c>
      <c r="AF29" t="s">
        <v>365</v>
      </c>
    </row>
    <row r="30" spans="1:32" x14ac:dyDescent="0.25">
      <c r="A30" s="3">
        <v>2024</v>
      </c>
      <c r="B30" s="4">
        <v>45566</v>
      </c>
      <c r="C30" s="4">
        <v>45657</v>
      </c>
      <c r="D30" t="s">
        <v>81</v>
      </c>
      <c r="E30" s="11">
        <v>903</v>
      </c>
      <c r="F30" t="s">
        <v>233</v>
      </c>
      <c r="G30" t="s">
        <v>233</v>
      </c>
      <c r="H30" t="s">
        <v>251</v>
      </c>
      <c r="I30" s="11" t="s">
        <v>377</v>
      </c>
      <c r="J30" t="s">
        <v>360</v>
      </c>
      <c r="K30" t="s">
        <v>320</v>
      </c>
      <c r="L30" t="s">
        <v>92</v>
      </c>
      <c r="M30">
        <f>10050.78+3483.64+295</f>
        <v>13829.42</v>
      </c>
      <c r="N30" t="s">
        <v>363</v>
      </c>
      <c r="O30">
        <f>M30-678.97</f>
        <v>13150.45</v>
      </c>
      <c r="P30" t="s">
        <v>363</v>
      </c>
      <c r="S30">
        <v>23</v>
      </c>
      <c r="V30">
        <v>23</v>
      </c>
      <c r="AB30">
        <v>23</v>
      </c>
      <c r="AD30" t="s">
        <v>364</v>
      </c>
      <c r="AE30" s="5">
        <v>45657</v>
      </c>
      <c r="AF30" t="s">
        <v>365</v>
      </c>
    </row>
    <row r="31" spans="1:32" x14ac:dyDescent="0.25">
      <c r="A31" s="3">
        <v>2024</v>
      </c>
      <c r="B31" s="4">
        <v>45566</v>
      </c>
      <c r="C31" s="4">
        <v>45657</v>
      </c>
      <c r="D31" t="s">
        <v>81</v>
      </c>
      <c r="E31">
        <v>502</v>
      </c>
      <c r="F31" t="s">
        <v>246</v>
      </c>
      <c r="G31" t="s">
        <v>246</v>
      </c>
      <c r="H31" t="s">
        <v>259</v>
      </c>
      <c r="I31" s="11" t="s">
        <v>272</v>
      </c>
      <c r="J31" t="s">
        <v>321</v>
      </c>
      <c r="K31" t="s">
        <v>322</v>
      </c>
      <c r="L31" t="s">
        <v>92</v>
      </c>
      <c r="M31">
        <f>8913.62+3089.76+262</f>
        <v>12265.380000000001</v>
      </c>
      <c r="N31" t="s">
        <v>363</v>
      </c>
      <c r="O31">
        <f>M31-1141.89</f>
        <v>11123.490000000002</v>
      </c>
      <c r="P31" t="s">
        <v>363</v>
      </c>
      <c r="S31">
        <v>24</v>
      </c>
      <c r="V31">
        <v>24</v>
      </c>
      <c r="AB31">
        <v>24</v>
      </c>
      <c r="AD31" t="s">
        <v>364</v>
      </c>
      <c r="AE31" s="5">
        <v>45657</v>
      </c>
      <c r="AF31" t="s">
        <v>365</v>
      </c>
    </row>
    <row r="32" spans="1:32" x14ac:dyDescent="0.25">
      <c r="A32" s="3">
        <v>2024</v>
      </c>
      <c r="B32" s="4">
        <v>45566</v>
      </c>
      <c r="C32" s="4">
        <v>45657</v>
      </c>
      <c r="D32" t="s">
        <v>81</v>
      </c>
      <c r="E32">
        <v>1201</v>
      </c>
      <c r="F32" t="s">
        <v>235</v>
      </c>
      <c r="G32" t="s">
        <v>235</v>
      </c>
      <c r="H32" t="s">
        <v>251</v>
      </c>
      <c r="I32" s="11" t="s">
        <v>273</v>
      </c>
      <c r="J32" t="s">
        <v>323</v>
      </c>
      <c r="K32" t="s">
        <v>324</v>
      </c>
      <c r="L32" t="s">
        <v>91</v>
      </c>
      <c r="M32">
        <f>10957.02+3797.9+322</f>
        <v>15076.92</v>
      </c>
      <c r="N32" t="s">
        <v>363</v>
      </c>
      <c r="O32">
        <f>M32-1592.26</f>
        <v>13484.66</v>
      </c>
      <c r="P32" t="s">
        <v>363</v>
      </c>
      <c r="S32">
        <v>25</v>
      </c>
      <c r="V32">
        <v>25</v>
      </c>
      <c r="AB32">
        <v>25</v>
      </c>
      <c r="AD32" t="s">
        <v>364</v>
      </c>
      <c r="AE32" s="5">
        <v>45657</v>
      </c>
      <c r="AF32" t="s">
        <v>365</v>
      </c>
    </row>
    <row r="33" spans="1:32" x14ac:dyDescent="0.25">
      <c r="A33" s="3">
        <v>2024</v>
      </c>
      <c r="B33" s="4">
        <v>45566</v>
      </c>
      <c r="C33" s="4">
        <v>45657</v>
      </c>
      <c r="D33" t="s">
        <v>81</v>
      </c>
      <c r="E33">
        <v>408</v>
      </c>
      <c r="F33" t="s">
        <v>234</v>
      </c>
      <c r="G33" t="s">
        <v>234</v>
      </c>
      <c r="H33" t="s">
        <v>251</v>
      </c>
      <c r="I33" s="11" t="s">
        <v>274</v>
      </c>
      <c r="J33" t="s">
        <v>325</v>
      </c>
      <c r="K33" t="s">
        <v>326</v>
      </c>
      <c r="L33" t="s">
        <v>91</v>
      </c>
      <c r="M33">
        <f>8548.66+2963.06+251</f>
        <v>11762.72</v>
      </c>
      <c r="N33" t="s">
        <v>363</v>
      </c>
      <c r="O33">
        <f>M33-1061.33</f>
        <v>10701.39</v>
      </c>
      <c r="P33" t="s">
        <v>363</v>
      </c>
      <c r="S33">
        <v>26</v>
      </c>
      <c r="V33">
        <v>26</v>
      </c>
      <c r="AB33">
        <v>26</v>
      </c>
      <c r="AD33" t="s">
        <v>364</v>
      </c>
      <c r="AE33" s="5">
        <v>45657</v>
      </c>
      <c r="AF33" t="s">
        <v>365</v>
      </c>
    </row>
    <row r="34" spans="1:32" x14ac:dyDescent="0.25">
      <c r="A34" s="3">
        <v>2024</v>
      </c>
      <c r="B34" s="4">
        <v>45566</v>
      </c>
      <c r="C34" s="4">
        <v>45657</v>
      </c>
      <c r="D34" t="s">
        <v>81</v>
      </c>
      <c r="E34">
        <v>709</v>
      </c>
      <c r="F34" t="s">
        <v>236</v>
      </c>
      <c r="G34" t="s">
        <v>236</v>
      </c>
      <c r="H34" t="s">
        <v>251</v>
      </c>
      <c r="I34" s="11" t="s">
        <v>275</v>
      </c>
      <c r="J34" t="s">
        <v>327</v>
      </c>
      <c r="K34" t="s">
        <v>328</v>
      </c>
      <c r="L34" t="s">
        <v>91</v>
      </c>
      <c r="M34">
        <f>9370+3247.76+275</f>
        <v>12892.76</v>
      </c>
      <c r="N34" t="s">
        <v>363</v>
      </c>
      <c r="O34">
        <f>M34-1242.38</f>
        <v>11650.380000000001</v>
      </c>
      <c r="P34" t="s">
        <v>363</v>
      </c>
      <c r="S34">
        <v>27</v>
      </c>
      <c r="V34">
        <v>27</v>
      </c>
      <c r="AB34">
        <v>27</v>
      </c>
      <c r="AD34" t="s">
        <v>364</v>
      </c>
      <c r="AE34" s="5">
        <v>45657</v>
      </c>
      <c r="AF34" t="s">
        <v>365</v>
      </c>
    </row>
    <row r="35" spans="1:32" x14ac:dyDescent="0.25">
      <c r="A35" s="3">
        <v>2024</v>
      </c>
      <c r="B35" s="4">
        <v>45566</v>
      </c>
      <c r="C35" s="4">
        <v>45657</v>
      </c>
      <c r="D35" t="s">
        <v>81</v>
      </c>
      <c r="E35">
        <v>203</v>
      </c>
      <c r="F35" t="s">
        <v>236</v>
      </c>
      <c r="G35" t="s">
        <v>236</v>
      </c>
      <c r="H35" t="s">
        <v>251</v>
      </c>
      <c r="I35" s="11" t="s">
        <v>276</v>
      </c>
      <c r="J35" t="s">
        <v>329</v>
      </c>
      <c r="K35" t="s">
        <v>300</v>
      </c>
      <c r="L35" t="s">
        <v>91</v>
      </c>
      <c r="M35" s="8">
        <f>8000.92+2773.28+235</f>
        <v>11009.2</v>
      </c>
      <c r="N35" t="s">
        <v>363</v>
      </c>
      <c r="O35">
        <f>M35-443.21</f>
        <v>10565.990000000002</v>
      </c>
      <c r="P35" t="s">
        <v>363</v>
      </c>
      <c r="S35">
        <v>28</v>
      </c>
      <c r="V35">
        <v>28</v>
      </c>
      <c r="AB35">
        <v>28</v>
      </c>
      <c r="AD35" t="s">
        <v>364</v>
      </c>
      <c r="AE35" s="5">
        <v>45657</v>
      </c>
      <c r="AF35" t="s">
        <v>365</v>
      </c>
    </row>
    <row r="36" spans="1:32" x14ac:dyDescent="0.25">
      <c r="A36" s="3">
        <v>2024</v>
      </c>
      <c r="B36" s="4">
        <v>45566</v>
      </c>
      <c r="C36" s="4">
        <v>45657</v>
      </c>
      <c r="D36" t="s">
        <v>81</v>
      </c>
      <c r="E36">
        <v>912</v>
      </c>
      <c r="F36" t="s">
        <v>238</v>
      </c>
      <c r="G36" t="s">
        <v>238</v>
      </c>
      <c r="H36" t="s">
        <v>251</v>
      </c>
      <c r="I36" s="11" t="s">
        <v>277</v>
      </c>
      <c r="J36" t="s">
        <v>330</v>
      </c>
      <c r="K36" t="s">
        <v>331</v>
      </c>
      <c r="L36" t="s">
        <v>92</v>
      </c>
      <c r="M36">
        <f>10050.78+3483.64+295</f>
        <v>13829.42</v>
      </c>
      <c r="N36" t="s">
        <v>363</v>
      </c>
      <c r="O36">
        <f>M36-1392.41</f>
        <v>12437.01</v>
      </c>
      <c r="P36" t="s">
        <v>363</v>
      </c>
      <c r="S36">
        <v>29</v>
      </c>
      <c r="V36">
        <v>29</v>
      </c>
      <c r="AB36">
        <v>29</v>
      </c>
      <c r="AD36" t="s">
        <v>364</v>
      </c>
      <c r="AE36" s="5">
        <v>45657</v>
      </c>
      <c r="AF36" t="s">
        <v>365</v>
      </c>
    </row>
    <row r="37" spans="1:32" x14ac:dyDescent="0.25">
      <c r="A37" s="3">
        <v>2024</v>
      </c>
      <c r="B37" s="4">
        <v>45566</v>
      </c>
      <c r="C37" s="4">
        <v>45657</v>
      </c>
      <c r="D37" t="s">
        <v>81</v>
      </c>
      <c r="E37">
        <v>1302</v>
      </c>
      <c r="F37" t="s">
        <v>239</v>
      </c>
      <c r="G37" t="s">
        <v>239</v>
      </c>
      <c r="H37" t="s">
        <v>251</v>
      </c>
      <c r="I37" s="11" t="s">
        <v>260</v>
      </c>
      <c r="J37" t="s">
        <v>332</v>
      </c>
      <c r="K37" t="s">
        <v>333</v>
      </c>
      <c r="L37" t="s">
        <v>92</v>
      </c>
      <c r="M37">
        <f>11230.8+3892.86+330</f>
        <v>15453.66</v>
      </c>
      <c r="N37" t="s">
        <v>363</v>
      </c>
      <c r="O37">
        <f>M37-1652.62</f>
        <v>13801.04</v>
      </c>
      <c r="P37" t="s">
        <v>363</v>
      </c>
      <c r="S37">
        <v>30</v>
      </c>
      <c r="V37">
        <v>30</v>
      </c>
      <c r="AB37">
        <v>30</v>
      </c>
      <c r="AD37" t="s">
        <v>364</v>
      </c>
      <c r="AE37" s="5">
        <v>45657</v>
      </c>
      <c r="AF37" t="s">
        <v>365</v>
      </c>
    </row>
    <row r="38" spans="1:32" x14ac:dyDescent="0.25">
      <c r="A38" s="3">
        <v>2024</v>
      </c>
      <c r="B38" s="4">
        <v>45566</v>
      </c>
      <c r="C38" s="4">
        <v>45657</v>
      </c>
      <c r="D38" t="s">
        <v>81</v>
      </c>
      <c r="E38">
        <v>709</v>
      </c>
      <c r="F38" t="s">
        <v>240</v>
      </c>
      <c r="G38" t="s">
        <v>240</v>
      </c>
      <c r="H38" t="s">
        <v>251</v>
      </c>
      <c r="I38" s="11" t="s">
        <v>278</v>
      </c>
      <c r="J38" t="s">
        <v>334</v>
      </c>
      <c r="K38" t="s">
        <v>335</v>
      </c>
      <c r="L38" t="s">
        <v>92</v>
      </c>
      <c r="M38">
        <f>9370+3247.76+275</f>
        <v>12892.76</v>
      </c>
      <c r="N38" t="s">
        <v>363</v>
      </c>
      <c r="O38">
        <f>M38-1242.38</f>
        <v>11650.380000000001</v>
      </c>
      <c r="P38" t="s">
        <v>363</v>
      </c>
      <c r="S38">
        <v>31</v>
      </c>
      <c r="V38">
        <v>31</v>
      </c>
      <c r="AB38">
        <v>31</v>
      </c>
      <c r="AD38" t="s">
        <v>364</v>
      </c>
      <c r="AE38" s="5">
        <v>45657</v>
      </c>
      <c r="AF38" t="s">
        <v>365</v>
      </c>
    </row>
    <row r="39" spans="1:32" x14ac:dyDescent="0.25">
      <c r="A39" s="3">
        <v>2024</v>
      </c>
      <c r="B39" s="4">
        <v>45566</v>
      </c>
      <c r="C39" s="4">
        <v>45657</v>
      </c>
      <c r="D39" t="s">
        <v>81</v>
      </c>
      <c r="E39">
        <v>1201</v>
      </c>
      <c r="F39" t="s">
        <v>241</v>
      </c>
      <c r="G39" t="s">
        <v>241</v>
      </c>
      <c r="H39" t="s">
        <v>251</v>
      </c>
      <c r="I39" s="11" t="s">
        <v>279</v>
      </c>
      <c r="J39" t="s">
        <v>313</v>
      </c>
      <c r="K39" t="s">
        <v>336</v>
      </c>
      <c r="L39" t="s">
        <v>92</v>
      </c>
      <c r="M39">
        <f>10957.02+3797.9+322</f>
        <v>15076.92</v>
      </c>
      <c r="N39" t="s">
        <v>363</v>
      </c>
      <c r="O39">
        <f>M39-1396.14</f>
        <v>13680.78</v>
      </c>
      <c r="P39" t="s">
        <v>363</v>
      </c>
      <c r="S39">
        <v>32</v>
      </c>
      <c r="V39">
        <v>32</v>
      </c>
      <c r="AB39">
        <v>32</v>
      </c>
      <c r="AD39" t="s">
        <v>364</v>
      </c>
      <c r="AE39" s="5">
        <v>45657</v>
      </c>
      <c r="AF39" t="s">
        <v>365</v>
      </c>
    </row>
    <row r="40" spans="1:32" x14ac:dyDescent="0.25">
      <c r="A40" s="3">
        <v>2024</v>
      </c>
      <c r="B40" s="4">
        <v>45566</v>
      </c>
      <c r="C40" s="4">
        <v>45657</v>
      </c>
      <c r="D40" t="s">
        <v>81</v>
      </c>
      <c r="E40">
        <v>1007</v>
      </c>
      <c r="F40" t="s">
        <v>242</v>
      </c>
      <c r="G40" t="s">
        <v>242</v>
      </c>
      <c r="H40" t="s">
        <v>251</v>
      </c>
      <c r="I40" s="11" t="s">
        <v>280</v>
      </c>
      <c r="J40" t="s">
        <v>323</v>
      </c>
      <c r="K40" t="s">
        <v>337</v>
      </c>
      <c r="L40" t="s">
        <v>92</v>
      </c>
      <c r="M40">
        <f>10324.6+3578.56+303</f>
        <v>14206.16</v>
      </c>
      <c r="N40" t="s">
        <v>363</v>
      </c>
      <c r="O40" s="8">
        <f>M40-1452.76</f>
        <v>12753.4</v>
      </c>
      <c r="P40" t="s">
        <v>363</v>
      </c>
      <c r="S40">
        <v>33</v>
      </c>
      <c r="V40">
        <v>33</v>
      </c>
      <c r="AB40">
        <v>33</v>
      </c>
      <c r="AD40" t="s">
        <v>364</v>
      </c>
      <c r="AE40" s="5">
        <v>45657</v>
      </c>
      <c r="AF40" t="s">
        <v>365</v>
      </c>
    </row>
    <row r="41" spans="1:32" x14ac:dyDescent="0.25">
      <c r="A41" s="3">
        <v>2024</v>
      </c>
      <c r="B41" s="4">
        <v>45566</v>
      </c>
      <c r="C41" s="4">
        <v>45657</v>
      </c>
      <c r="D41" t="s">
        <v>81</v>
      </c>
      <c r="E41">
        <v>704</v>
      </c>
      <c r="F41" t="s">
        <v>243</v>
      </c>
      <c r="G41" t="s">
        <v>243</v>
      </c>
      <c r="H41" t="s">
        <v>251</v>
      </c>
      <c r="I41" s="11" t="s">
        <v>281</v>
      </c>
      <c r="J41" t="s">
        <v>338</v>
      </c>
      <c r="K41" t="s">
        <v>334</v>
      </c>
      <c r="L41" t="s">
        <v>91</v>
      </c>
      <c r="M41">
        <f>9370.16+3247.76+275</f>
        <v>12892.92</v>
      </c>
      <c r="N41" t="s">
        <v>363</v>
      </c>
      <c r="O41">
        <f>M41-1242.38</f>
        <v>11650.54</v>
      </c>
      <c r="P41" t="s">
        <v>363</v>
      </c>
      <c r="S41">
        <v>34</v>
      </c>
      <c r="V41">
        <v>34</v>
      </c>
      <c r="AB41">
        <v>34</v>
      </c>
      <c r="AD41" t="s">
        <v>364</v>
      </c>
      <c r="AE41" s="5">
        <v>45657</v>
      </c>
      <c r="AF41" t="s">
        <v>365</v>
      </c>
    </row>
    <row r="42" spans="1:32" x14ac:dyDescent="0.25">
      <c r="A42" s="3">
        <v>2024</v>
      </c>
      <c r="B42" s="4">
        <v>45566</v>
      </c>
      <c r="C42" s="4">
        <v>45657</v>
      </c>
      <c r="D42" t="s">
        <v>81</v>
      </c>
      <c r="E42">
        <v>403</v>
      </c>
      <c r="F42" t="s">
        <v>244</v>
      </c>
      <c r="G42" t="s">
        <v>244</v>
      </c>
      <c r="H42" t="s">
        <v>251</v>
      </c>
      <c r="I42" s="11" t="s">
        <v>282</v>
      </c>
      <c r="J42" t="s">
        <v>339</v>
      </c>
      <c r="K42" t="s">
        <v>340</v>
      </c>
      <c r="L42" t="s">
        <v>92</v>
      </c>
      <c r="M42">
        <f>8548.66+2963.06+251</f>
        <v>11762.72</v>
      </c>
      <c r="N42" t="s">
        <v>363</v>
      </c>
      <c r="O42">
        <f>M42-1061.33</f>
        <v>10701.39</v>
      </c>
      <c r="P42" t="s">
        <v>363</v>
      </c>
      <c r="S42">
        <v>35</v>
      </c>
      <c r="V42">
        <v>35</v>
      </c>
      <c r="AB42">
        <v>35</v>
      </c>
      <c r="AD42" t="s">
        <v>364</v>
      </c>
      <c r="AE42" s="5">
        <v>45657</v>
      </c>
      <c r="AF42" t="s">
        <v>365</v>
      </c>
    </row>
    <row r="43" spans="1:32" x14ac:dyDescent="0.25">
      <c r="A43" s="3">
        <v>2024</v>
      </c>
      <c r="B43" s="4">
        <v>45566</v>
      </c>
      <c r="C43" s="4">
        <v>45657</v>
      </c>
      <c r="D43" t="s">
        <v>81</v>
      </c>
      <c r="E43">
        <v>1007</v>
      </c>
      <c r="F43" t="s">
        <v>242</v>
      </c>
      <c r="G43" t="s">
        <v>242</v>
      </c>
      <c r="H43" t="s">
        <v>251</v>
      </c>
      <c r="I43" s="11" t="s">
        <v>283</v>
      </c>
      <c r="J43" t="s">
        <v>341</v>
      </c>
      <c r="K43" t="s">
        <v>309</v>
      </c>
      <c r="L43" t="s">
        <v>92</v>
      </c>
      <c r="M43">
        <f>10324.6+3578.56+303</f>
        <v>14206.16</v>
      </c>
      <c r="N43" t="s">
        <v>363</v>
      </c>
      <c r="O43" s="8">
        <f>M43-1452.76</f>
        <v>12753.4</v>
      </c>
      <c r="P43" t="s">
        <v>363</v>
      </c>
      <c r="S43">
        <v>36</v>
      </c>
      <c r="V43">
        <v>36</v>
      </c>
      <c r="AB43">
        <v>36</v>
      </c>
      <c r="AD43" t="s">
        <v>364</v>
      </c>
      <c r="AE43" s="5">
        <v>45657</v>
      </c>
      <c r="AF43" t="s">
        <v>365</v>
      </c>
    </row>
    <row r="44" spans="1:32" x14ac:dyDescent="0.25">
      <c r="A44" s="3">
        <v>2024</v>
      </c>
      <c r="B44" s="4">
        <v>45566</v>
      </c>
      <c r="C44" s="4">
        <v>45657</v>
      </c>
      <c r="D44" t="s">
        <v>81</v>
      </c>
      <c r="E44">
        <v>211</v>
      </c>
      <c r="F44" t="s">
        <v>230</v>
      </c>
      <c r="G44" t="s">
        <v>230</v>
      </c>
      <c r="H44" t="s">
        <v>251</v>
      </c>
      <c r="I44" s="11" t="s">
        <v>284</v>
      </c>
      <c r="J44" t="s">
        <v>342</v>
      </c>
      <c r="K44" t="s">
        <v>343</v>
      </c>
      <c r="L44" t="s">
        <v>91</v>
      </c>
      <c r="M44">
        <f>8000.92+2773.26+235</f>
        <v>11009.18</v>
      </c>
      <c r="N44" t="s">
        <v>363</v>
      </c>
      <c r="O44">
        <f>M44-940.61</f>
        <v>10068.57</v>
      </c>
      <c r="P44" t="s">
        <v>363</v>
      </c>
      <c r="S44">
        <v>37</v>
      </c>
      <c r="V44">
        <v>37</v>
      </c>
      <c r="AB44">
        <v>37</v>
      </c>
      <c r="AD44" t="s">
        <v>364</v>
      </c>
      <c r="AE44" s="5">
        <v>45657</v>
      </c>
      <c r="AF44" t="s">
        <v>365</v>
      </c>
    </row>
    <row r="45" spans="1:32" x14ac:dyDescent="0.25">
      <c r="A45" s="3">
        <v>2024</v>
      </c>
      <c r="B45" s="4">
        <v>45566</v>
      </c>
      <c r="C45" s="4">
        <v>45657</v>
      </c>
      <c r="D45" t="s">
        <v>81</v>
      </c>
      <c r="E45">
        <v>203</v>
      </c>
      <c r="F45" t="s">
        <v>231</v>
      </c>
      <c r="G45" t="s">
        <v>231</v>
      </c>
      <c r="H45" t="s">
        <v>251</v>
      </c>
      <c r="I45" s="11" t="s">
        <v>285</v>
      </c>
      <c r="J45" t="s">
        <v>344</v>
      </c>
      <c r="K45" t="s">
        <v>345</v>
      </c>
      <c r="L45" t="s">
        <v>92</v>
      </c>
      <c r="M45">
        <f>8000.92+2773.26+235</f>
        <v>11009.18</v>
      </c>
      <c r="N45" t="s">
        <v>363</v>
      </c>
      <c r="O45">
        <f>M45-940.61</f>
        <v>10068.57</v>
      </c>
      <c r="P45" t="s">
        <v>363</v>
      </c>
      <c r="S45">
        <v>38</v>
      </c>
      <c r="V45">
        <v>38</v>
      </c>
      <c r="AB45">
        <v>38</v>
      </c>
      <c r="AD45" t="s">
        <v>364</v>
      </c>
      <c r="AE45" s="5">
        <v>45657</v>
      </c>
      <c r="AF45" t="s">
        <v>365</v>
      </c>
    </row>
    <row r="46" spans="1:32" x14ac:dyDescent="0.25">
      <c r="A46" s="3">
        <v>2024</v>
      </c>
      <c r="B46" s="4">
        <v>45566</v>
      </c>
      <c r="C46" s="4">
        <v>45657</v>
      </c>
      <c r="D46" t="s">
        <v>81</v>
      </c>
      <c r="E46">
        <v>1224</v>
      </c>
      <c r="F46" t="s">
        <v>245</v>
      </c>
      <c r="G46" t="s">
        <v>245</v>
      </c>
      <c r="H46" t="s">
        <v>251</v>
      </c>
      <c r="I46" s="11" t="s">
        <v>286</v>
      </c>
      <c r="J46" t="s">
        <v>346</v>
      </c>
      <c r="K46" t="s">
        <v>347</v>
      </c>
      <c r="L46" t="s">
        <v>92</v>
      </c>
      <c r="M46">
        <f>10957.02+3797.9+322</f>
        <v>15076.92</v>
      </c>
      <c r="N46" t="s">
        <v>363</v>
      </c>
      <c r="O46">
        <f>M46-1592.26</f>
        <v>13484.66</v>
      </c>
      <c r="P46" t="s">
        <v>363</v>
      </c>
      <c r="S46">
        <v>39</v>
      </c>
      <c r="V46">
        <v>39</v>
      </c>
      <c r="AB46">
        <v>39</v>
      </c>
      <c r="AD46" t="s">
        <v>364</v>
      </c>
      <c r="AE46" s="5">
        <v>45657</v>
      </c>
      <c r="AF46" t="s">
        <v>365</v>
      </c>
    </row>
    <row r="47" spans="1:32" x14ac:dyDescent="0.25">
      <c r="A47" s="3">
        <v>2024</v>
      </c>
      <c r="B47" s="4">
        <v>45566</v>
      </c>
      <c r="C47" s="4">
        <v>45657</v>
      </c>
      <c r="D47" t="s">
        <v>81</v>
      </c>
      <c r="E47">
        <v>1201</v>
      </c>
      <c r="F47" t="s">
        <v>241</v>
      </c>
      <c r="G47" t="s">
        <v>241</v>
      </c>
      <c r="H47" t="s">
        <v>251</v>
      </c>
      <c r="I47" s="11" t="s">
        <v>287</v>
      </c>
      <c r="J47" t="s">
        <v>348</v>
      </c>
      <c r="K47" t="s">
        <v>321</v>
      </c>
      <c r="L47" t="s">
        <v>92</v>
      </c>
      <c r="M47">
        <f>10957.02+3797.9+322</f>
        <v>15076.92</v>
      </c>
      <c r="N47" t="s">
        <v>363</v>
      </c>
      <c r="O47">
        <f>M47-1592.26</f>
        <v>13484.66</v>
      </c>
      <c r="P47" t="s">
        <v>363</v>
      </c>
      <c r="S47">
        <v>40</v>
      </c>
      <c r="V47">
        <v>40</v>
      </c>
      <c r="AB47">
        <v>40</v>
      </c>
      <c r="AD47" t="s">
        <v>364</v>
      </c>
      <c r="AE47" s="5">
        <v>45657</v>
      </c>
      <c r="AF47" t="s">
        <v>365</v>
      </c>
    </row>
    <row r="48" spans="1:32" x14ac:dyDescent="0.25">
      <c r="A48" s="3">
        <v>2024</v>
      </c>
      <c r="B48" s="4">
        <v>45566</v>
      </c>
      <c r="C48" s="4">
        <v>45657</v>
      </c>
      <c r="D48" t="s">
        <v>81</v>
      </c>
      <c r="E48">
        <v>502</v>
      </c>
      <c r="F48" t="s">
        <v>246</v>
      </c>
      <c r="G48" t="s">
        <v>246</v>
      </c>
      <c r="H48" t="s">
        <v>251</v>
      </c>
      <c r="I48" s="11" t="s">
        <v>288</v>
      </c>
      <c r="J48" t="s">
        <v>349</v>
      </c>
      <c r="K48" t="s">
        <v>350</v>
      </c>
      <c r="L48" t="s">
        <v>92</v>
      </c>
      <c r="M48">
        <f>8913.62+3089.76+262</f>
        <v>12265.380000000001</v>
      </c>
      <c r="N48" t="s">
        <v>363</v>
      </c>
      <c r="O48" s="8">
        <f>M48-1242.38</f>
        <v>11023</v>
      </c>
      <c r="P48" t="s">
        <v>363</v>
      </c>
      <c r="S48">
        <v>41</v>
      </c>
      <c r="V48">
        <v>41</v>
      </c>
      <c r="AB48">
        <v>41</v>
      </c>
      <c r="AD48" t="s">
        <v>364</v>
      </c>
      <c r="AE48" s="5">
        <v>45657</v>
      </c>
      <c r="AF48" t="s">
        <v>365</v>
      </c>
    </row>
    <row r="49" spans="1:32" x14ac:dyDescent="0.25">
      <c r="A49" s="3">
        <v>2024</v>
      </c>
      <c r="B49" s="4">
        <v>45566</v>
      </c>
      <c r="C49" s="4">
        <v>45657</v>
      </c>
      <c r="D49" t="s">
        <v>81</v>
      </c>
      <c r="E49">
        <v>903</v>
      </c>
      <c r="F49" t="s">
        <v>233</v>
      </c>
      <c r="G49" t="s">
        <v>233</v>
      </c>
      <c r="H49" t="s">
        <v>251</v>
      </c>
      <c r="I49" s="11" t="s">
        <v>289</v>
      </c>
      <c r="J49" t="s">
        <v>323</v>
      </c>
      <c r="K49" t="s">
        <v>351</v>
      </c>
      <c r="L49" t="s">
        <v>92</v>
      </c>
      <c r="M49">
        <f>10050.78+3483.64+295</f>
        <v>13829.42</v>
      </c>
      <c r="N49" t="s">
        <v>363</v>
      </c>
      <c r="O49">
        <f>M49-1392.41</f>
        <v>12437.01</v>
      </c>
      <c r="P49" t="s">
        <v>363</v>
      </c>
      <c r="S49">
        <v>42</v>
      </c>
      <c r="V49">
        <v>42</v>
      </c>
      <c r="AB49">
        <v>42</v>
      </c>
      <c r="AD49" t="s">
        <v>364</v>
      </c>
      <c r="AE49" s="5">
        <v>45657</v>
      </c>
      <c r="AF49" t="s">
        <v>365</v>
      </c>
    </row>
    <row r="50" spans="1:32" x14ac:dyDescent="0.25">
      <c r="A50" s="3">
        <v>2024</v>
      </c>
      <c r="B50" s="4">
        <v>45566</v>
      </c>
      <c r="C50" s="4">
        <v>45657</v>
      </c>
      <c r="D50" t="s">
        <v>81</v>
      </c>
      <c r="E50">
        <v>203</v>
      </c>
      <c r="F50" t="s">
        <v>231</v>
      </c>
      <c r="G50" t="s">
        <v>231</v>
      </c>
      <c r="H50" t="s">
        <v>254</v>
      </c>
      <c r="I50" s="11" t="s">
        <v>290</v>
      </c>
      <c r="J50" t="s">
        <v>352</v>
      </c>
      <c r="K50" t="s">
        <v>353</v>
      </c>
      <c r="L50" t="s">
        <v>92</v>
      </c>
      <c r="M50">
        <f>8000.92+2773.26+235</f>
        <v>11009.18</v>
      </c>
      <c r="N50" t="s">
        <v>363</v>
      </c>
      <c r="O50">
        <f>M50-940.61</f>
        <v>10068.57</v>
      </c>
      <c r="P50" t="s">
        <v>363</v>
      </c>
      <c r="S50">
        <v>43</v>
      </c>
      <c r="V50">
        <v>43</v>
      </c>
      <c r="AB50">
        <v>43</v>
      </c>
      <c r="AD50" t="s">
        <v>364</v>
      </c>
      <c r="AE50" s="5">
        <v>45657</v>
      </c>
      <c r="AF50" t="s">
        <v>365</v>
      </c>
    </row>
    <row r="51" spans="1:32" x14ac:dyDescent="0.25">
      <c r="A51" s="3">
        <v>2024</v>
      </c>
      <c r="B51" s="4">
        <v>45566</v>
      </c>
      <c r="C51" s="4">
        <v>45657</v>
      </c>
      <c r="D51" t="s">
        <v>81</v>
      </c>
      <c r="E51">
        <v>1220</v>
      </c>
      <c r="F51" t="s">
        <v>247</v>
      </c>
      <c r="G51" t="s">
        <v>247</v>
      </c>
      <c r="H51" t="s">
        <v>251</v>
      </c>
      <c r="I51" s="11" t="s">
        <v>291</v>
      </c>
      <c r="J51" t="s">
        <v>351</v>
      </c>
      <c r="K51" t="s">
        <v>354</v>
      </c>
      <c r="L51" t="s">
        <v>92</v>
      </c>
      <c r="M51">
        <f>10957.02+3797.9+322</f>
        <v>15076.92</v>
      </c>
      <c r="N51" t="s">
        <v>363</v>
      </c>
      <c r="O51">
        <f>M51-1592.26</f>
        <v>13484.66</v>
      </c>
      <c r="P51" t="s">
        <v>363</v>
      </c>
      <c r="S51">
        <v>44</v>
      </c>
      <c r="V51">
        <v>44</v>
      </c>
      <c r="AB51">
        <v>44</v>
      </c>
      <c r="AD51" t="s">
        <v>364</v>
      </c>
      <c r="AE51" s="5">
        <v>45657</v>
      </c>
      <c r="AF51" t="s">
        <v>365</v>
      </c>
    </row>
    <row r="52" spans="1:32" x14ac:dyDescent="0.25">
      <c r="A52" s="3">
        <v>2024</v>
      </c>
      <c r="B52" s="4">
        <v>45566</v>
      </c>
      <c r="C52" s="4">
        <v>45657</v>
      </c>
      <c r="D52" t="s">
        <v>81</v>
      </c>
      <c r="E52">
        <v>203</v>
      </c>
      <c r="F52" t="s">
        <v>231</v>
      </c>
      <c r="G52" t="s">
        <v>231</v>
      </c>
      <c r="H52" t="s">
        <v>254</v>
      </c>
      <c r="I52" s="11" t="s">
        <v>397</v>
      </c>
      <c r="J52" t="s">
        <v>398</v>
      </c>
      <c r="K52" t="s">
        <v>355</v>
      </c>
      <c r="L52" t="s">
        <v>92</v>
      </c>
      <c r="M52">
        <f>8000.92+2773.26+235</f>
        <v>11009.18</v>
      </c>
      <c r="N52" t="s">
        <v>363</v>
      </c>
      <c r="O52">
        <f>M52-443.21</f>
        <v>10565.970000000001</v>
      </c>
      <c r="P52" t="s">
        <v>363</v>
      </c>
      <c r="S52">
        <v>45</v>
      </c>
      <c r="V52">
        <v>45</v>
      </c>
      <c r="AB52">
        <v>45</v>
      </c>
      <c r="AD52" t="s">
        <v>364</v>
      </c>
      <c r="AE52" s="5">
        <v>45657</v>
      </c>
      <c r="AF52" t="s">
        <v>365</v>
      </c>
    </row>
    <row r="53" spans="1:32" x14ac:dyDescent="0.25">
      <c r="A53" s="3">
        <v>2024</v>
      </c>
      <c r="B53" s="4">
        <v>45566</v>
      </c>
      <c r="C53" s="4">
        <v>45657</v>
      </c>
      <c r="D53" t="s">
        <v>81</v>
      </c>
      <c r="E53">
        <v>709</v>
      </c>
      <c r="F53" t="s">
        <v>240</v>
      </c>
      <c r="G53" t="s">
        <v>240</v>
      </c>
      <c r="H53" t="s">
        <v>251</v>
      </c>
      <c r="I53" s="11" t="s">
        <v>292</v>
      </c>
      <c r="J53" t="s">
        <v>356</v>
      </c>
      <c r="K53" t="s">
        <v>357</v>
      </c>
      <c r="L53" t="s">
        <v>92</v>
      </c>
      <c r="M53">
        <f>9370+3247.76+275</f>
        <v>12892.76</v>
      </c>
      <c r="N53" t="s">
        <v>363</v>
      </c>
      <c r="O53">
        <f>M53-1302.75</f>
        <v>11590.01</v>
      </c>
      <c r="P53" t="s">
        <v>363</v>
      </c>
      <c r="S53">
        <v>46</v>
      </c>
      <c r="V53">
        <v>46</v>
      </c>
      <c r="AB53">
        <v>46</v>
      </c>
      <c r="AD53" t="s">
        <v>364</v>
      </c>
      <c r="AE53" s="5">
        <v>45657</v>
      </c>
      <c r="AF53" t="s">
        <v>365</v>
      </c>
    </row>
    <row r="54" spans="1:32" x14ac:dyDescent="0.25">
      <c r="A54" s="3">
        <v>2024</v>
      </c>
      <c r="B54" s="4">
        <v>45566</v>
      </c>
      <c r="C54" s="4">
        <v>45657</v>
      </c>
      <c r="D54" t="s">
        <v>81</v>
      </c>
      <c r="E54">
        <v>203</v>
      </c>
      <c r="F54" t="s">
        <v>248</v>
      </c>
      <c r="G54" t="s">
        <v>231</v>
      </c>
      <c r="H54" t="s">
        <v>251</v>
      </c>
      <c r="I54" s="11" t="s">
        <v>293</v>
      </c>
      <c r="J54" t="s">
        <v>358</v>
      </c>
      <c r="K54" t="s">
        <v>376</v>
      </c>
      <c r="L54" t="s">
        <v>92</v>
      </c>
      <c r="M54">
        <f>8000.52+2773.26+235</f>
        <v>11008.78</v>
      </c>
      <c r="N54" t="s">
        <v>363</v>
      </c>
      <c r="O54">
        <f>M54-443.21</f>
        <v>10565.570000000002</v>
      </c>
      <c r="P54" t="s">
        <v>363</v>
      </c>
      <c r="S54">
        <v>47</v>
      </c>
      <c r="V54">
        <v>47</v>
      </c>
      <c r="AB54">
        <v>47</v>
      </c>
      <c r="AD54" t="s">
        <v>364</v>
      </c>
      <c r="AE54" s="5">
        <v>45657</v>
      </c>
      <c r="AF54" t="s">
        <v>365</v>
      </c>
    </row>
    <row r="55" spans="1:32" x14ac:dyDescent="0.25">
      <c r="A55" s="3">
        <v>2024</v>
      </c>
      <c r="B55" s="4">
        <v>45566</v>
      </c>
      <c r="C55" s="4">
        <v>45657</v>
      </c>
      <c r="D55" t="s">
        <v>81</v>
      </c>
      <c r="E55">
        <v>203</v>
      </c>
      <c r="F55" t="s">
        <v>248</v>
      </c>
      <c r="G55" t="s">
        <v>231</v>
      </c>
      <c r="H55" t="s">
        <v>251</v>
      </c>
      <c r="I55" s="11" t="s">
        <v>294</v>
      </c>
      <c r="J55" t="s">
        <v>359</v>
      </c>
      <c r="K55" t="s">
        <v>360</v>
      </c>
      <c r="L55" t="s">
        <v>92</v>
      </c>
      <c r="M55">
        <f>8000.52+2773.26+235</f>
        <v>11008.78</v>
      </c>
      <c r="N55" t="s">
        <v>363</v>
      </c>
      <c r="O55">
        <f>M55-443.21</f>
        <v>10565.570000000002</v>
      </c>
      <c r="P55" t="s">
        <v>363</v>
      </c>
      <c r="S55">
        <v>48</v>
      </c>
      <c r="V55">
        <v>48</v>
      </c>
      <c r="AB55">
        <v>48</v>
      </c>
      <c r="AD55" t="s">
        <v>364</v>
      </c>
      <c r="AE55" s="5">
        <v>45657</v>
      </c>
      <c r="AF55" t="s">
        <v>365</v>
      </c>
    </row>
    <row r="56" spans="1:32" x14ac:dyDescent="0.25">
      <c r="A56" s="3">
        <v>2024</v>
      </c>
      <c r="B56" s="4">
        <v>45566</v>
      </c>
      <c r="C56" s="4">
        <v>45657</v>
      </c>
      <c r="D56" t="s">
        <v>81</v>
      </c>
      <c r="E56">
        <v>216</v>
      </c>
      <c r="F56" t="s">
        <v>249</v>
      </c>
      <c r="G56" t="s">
        <v>249</v>
      </c>
      <c r="H56" t="s">
        <v>251</v>
      </c>
      <c r="I56" s="11" t="s">
        <v>394</v>
      </c>
      <c r="J56" t="s">
        <v>395</v>
      </c>
      <c r="K56" t="s">
        <v>396</v>
      </c>
      <c r="L56" t="s">
        <v>92</v>
      </c>
      <c r="M56">
        <f>8000.92+2773.26+235</f>
        <v>11009.18</v>
      </c>
      <c r="N56" t="s">
        <v>363</v>
      </c>
      <c r="O56">
        <f>M56-443.21</f>
        <v>10565.970000000001</v>
      </c>
      <c r="P56" t="s">
        <v>363</v>
      </c>
      <c r="S56">
        <v>49</v>
      </c>
      <c r="V56">
        <v>49</v>
      </c>
      <c r="AB56">
        <v>49</v>
      </c>
      <c r="AD56" t="s">
        <v>364</v>
      </c>
      <c r="AE56" s="5">
        <v>45657</v>
      </c>
      <c r="AF56" t="s">
        <v>365</v>
      </c>
    </row>
    <row r="57" spans="1:32" x14ac:dyDescent="0.25">
      <c r="A57" s="3">
        <v>2024</v>
      </c>
      <c r="B57" s="4">
        <v>45566</v>
      </c>
      <c r="C57" s="4">
        <v>45657</v>
      </c>
      <c r="D57" t="s">
        <v>81</v>
      </c>
      <c r="E57">
        <v>216</v>
      </c>
      <c r="F57" t="s">
        <v>249</v>
      </c>
      <c r="G57" t="s">
        <v>249</v>
      </c>
      <c r="H57" t="s">
        <v>251</v>
      </c>
      <c r="I57" s="11" t="s">
        <v>295</v>
      </c>
      <c r="J57" t="s">
        <v>361</v>
      </c>
      <c r="K57" t="s">
        <v>362</v>
      </c>
      <c r="L57" t="s">
        <v>92</v>
      </c>
      <c r="M57">
        <f>8000.92+2773.26+235</f>
        <v>11009.18</v>
      </c>
      <c r="N57" t="s">
        <v>363</v>
      </c>
      <c r="O57">
        <f>M57-443.21</f>
        <v>10565.970000000001</v>
      </c>
      <c r="P57" t="s">
        <v>363</v>
      </c>
      <c r="S57">
        <v>50</v>
      </c>
      <c r="V57">
        <v>50</v>
      </c>
      <c r="AB57">
        <v>50</v>
      </c>
      <c r="AD57" t="s">
        <v>364</v>
      </c>
      <c r="AE57" s="5">
        <v>45657</v>
      </c>
      <c r="AF57" t="s">
        <v>365</v>
      </c>
    </row>
    <row r="58" spans="1:32" x14ac:dyDescent="0.25">
      <c r="A58" s="3">
        <v>2024</v>
      </c>
      <c r="B58" s="4">
        <v>45566</v>
      </c>
      <c r="C58" s="4">
        <v>45657</v>
      </c>
      <c r="D58" t="s">
        <v>82</v>
      </c>
      <c r="E58" s="13" t="s">
        <v>406</v>
      </c>
      <c r="F58" t="s">
        <v>407</v>
      </c>
      <c r="G58" t="s">
        <v>407</v>
      </c>
      <c r="H58" t="s">
        <v>256</v>
      </c>
      <c r="I58" t="s">
        <v>448</v>
      </c>
      <c r="J58" t="s">
        <v>449</v>
      </c>
      <c r="K58" t="s">
        <v>376</v>
      </c>
      <c r="L58" t="s">
        <v>92</v>
      </c>
      <c r="M58" s="9">
        <v>8491.34</v>
      </c>
      <c r="N58" t="s">
        <v>363</v>
      </c>
      <c r="O58" s="11">
        <v>7663.24</v>
      </c>
      <c r="P58" t="s">
        <v>363</v>
      </c>
      <c r="S58">
        <v>65</v>
      </c>
      <c r="V58">
        <v>65</v>
      </c>
      <c r="AB58">
        <v>65</v>
      </c>
      <c r="AD58" t="s">
        <v>364</v>
      </c>
      <c r="AE58" s="5">
        <v>45657</v>
      </c>
      <c r="AF58" t="s">
        <v>365</v>
      </c>
    </row>
    <row r="59" spans="1:32" x14ac:dyDescent="0.25">
      <c r="A59" s="3">
        <v>2024</v>
      </c>
      <c r="B59" s="4">
        <v>45566</v>
      </c>
      <c r="C59" s="4">
        <v>45657</v>
      </c>
      <c r="D59" t="s">
        <v>82</v>
      </c>
      <c r="E59" s="13" t="s">
        <v>406</v>
      </c>
      <c r="F59" t="s">
        <v>408</v>
      </c>
      <c r="G59" t="s">
        <v>408</v>
      </c>
      <c r="H59" t="s">
        <v>256</v>
      </c>
      <c r="I59" t="s">
        <v>450</v>
      </c>
      <c r="J59" t="s">
        <v>451</v>
      </c>
      <c r="K59" t="s">
        <v>452</v>
      </c>
      <c r="L59" t="s">
        <v>92</v>
      </c>
      <c r="M59" s="9">
        <v>8491.34</v>
      </c>
      <c r="N59" t="s">
        <v>363</v>
      </c>
      <c r="O59" s="11">
        <v>7663.24</v>
      </c>
      <c r="P59" t="s">
        <v>363</v>
      </c>
      <c r="S59">
        <v>66</v>
      </c>
      <c r="V59">
        <v>66</v>
      </c>
      <c r="AB59">
        <v>66</v>
      </c>
      <c r="AD59" t="s">
        <v>364</v>
      </c>
      <c r="AE59" s="5">
        <v>45657</v>
      </c>
      <c r="AF59" t="s">
        <v>365</v>
      </c>
    </row>
    <row r="60" spans="1:32" x14ac:dyDescent="0.25">
      <c r="A60" s="3">
        <v>2024</v>
      </c>
      <c r="B60" s="4">
        <v>45566</v>
      </c>
      <c r="C60" s="4">
        <v>45657</v>
      </c>
      <c r="D60" t="s">
        <v>82</v>
      </c>
      <c r="E60" s="13" t="s">
        <v>406</v>
      </c>
      <c r="F60" t="s">
        <v>410</v>
      </c>
      <c r="G60" t="s">
        <v>410</v>
      </c>
      <c r="H60" t="s">
        <v>256</v>
      </c>
      <c r="I60" t="s">
        <v>446</v>
      </c>
      <c r="J60" t="s">
        <v>447</v>
      </c>
      <c r="K60" t="s">
        <v>426</v>
      </c>
      <c r="L60" t="s">
        <v>92</v>
      </c>
      <c r="M60" s="9">
        <v>8492.34</v>
      </c>
      <c r="N60" t="s">
        <v>363</v>
      </c>
      <c r="O60" s="11">
        <v>7663.24</v>
      </c>
      <c r="P60" t="s">
        <v>363</v>
      </c>
      <c r="S60">
        <v>64</v>
      </c>
      <c r="V60">
        <v>64</v>
      </c>
      <c r="AB60">
        <v>64</v>
      </c>
      <c r="AD60" t="s">
        <v>364</v>
      </c>
      <c r="AE60" s="5">
        <v>45657</v>
      </c>
      <c r="AF60" t="s">
        <v>365</v>
      </c>
    </row>
    <row r="61" spans="1:32" x14ac:dyDescent="0.25">
      <c r="A61" s="3">
        <v>2024</v>
      </c>
      <c r="B61" s="4">
        <v>45566</v>
      </c>
      <c r="C61" s="4">
        <v>45657</v>
      </c>
      <c r="D61" t="s">
        <v>82</v>
      </c>
      <c r="E61" s="13" t="s">
        <v>403</v>
      </c>
      <c r="F61" t="s">
        <v>409</v>
      </c>
      <c r="G61" t="s">
        <v>409</v>
      </c>
      <c r="H61" t="s">
        <v>411</v>
      </c>
      <c r="I61" t="s">
        <v>437</v>
      </c>
      <c r="J61" t="s">
        <v>438</v>
      </c>
      <c r="K61" t="s">
        <v>439</v>
      </c>
      <c r="L61" t="s">
        <v>92</v>
      </c>
      <c r="M61" s="9">
        <v>12595.82</v>
      </c>
      <c r="N61" t="s">
        <v>363</v>
      </c>
      <c r="O61" s="11">
        <v>11118.64</v>
      </c>
      <c r="P61" t="s">
        <v>363</v>
      </c>
      <c r="S61">
        <v>61</v>
      </c>
      <c r="V61">
        <v>61</v>
      </c>
      <c r="AB61">
        <v>61</v>
      </c>
      <c r="AD61" t="s">
        <v>364</v>
      </c>
      <c r="AE61" s="5">
        <v>45657</v>
      </c>
      <c r="AF61" t="s">
        <v>365</v>
      </c>
    </row>
    <row r="62" spans="1:32" x14ac:dyDescent="0.25">
      <c r="A62" s="3">
        <v>2024</v>
      </c>
      <c r="B62" s="4">
        <v>45566</v>
      </c>
      <c r="C62" s="4">
        <v>45657</v>
      </c>
      <c r="D62" t="s">
        <v>82</v>
      </c>
      <c r="E62" s="13" t="s">
        <v>403</v>
      </c>
      <c r="F62" t="s">
        <v>410</v>
      </c>
      <c r="G62" t="s">
        <v>410</v>
      </c>
      <c r="H62" t="s">
        <v>256</v>
      </c>
      <c r="I62" t="s">
        <v>440</v>
      </c>
      <c r="J62" t="s">
        <v>441</v>
      </c>
      <c r="K62" t="s">
        <v>442</v>
      </c>
      <c r="L62" t="s">
        <v>92</v>
      </c>
      <c r="M62" s="9">
        <v>11395.82</v>
      </c>
      <c r="N62" t="s">
        <v>363</v>
      </c>
      <c r="O62" s="11">
        <v>10143.34</v>
      </c>
      <c r="P62" t="s">
        <v>363</v>
      </c>
      <c r="S62">
        <v>62</v>
      </c>
      <c r="V62">
        <v>62</v>
      </c>
      <c r="AB62">
        <v>62</v>
      </c>
      <c r="AD62" t="s">
        <v>364</v>
      </c>
      <c r="AE62" s="5">
        <v>45657</v>
      </c>
      <c r="AF62" t="s">
        <v>365</v>
      </c>
    </row>
    <row r="63" spans="1:32" x14ac:dyDescent="0.25">
      <c r="A63" s="3">
        <v>2024</v>
      </c>
      <c r="B63" s="4">
        <v>45566</v>
      </c>
      <c r="C63" s="4">
        <v>45657</v>
      </c>
      <c r="D63" t="s">
        <v>82</v>
      </c>
      <c r="E63" s="13" t="s">
        <v>403</v>
      </c>
      <c r="F63" t="s">
        <v>410</v>
      </c>
      <c r="G63" t="s">
        <v>410</v>
      </c>
      <c r="H63" t="s">
        <v>256</v>
      </c>
      <c r="I63" t="s">
        <v>443</v>
      </c>
      <c r="J63" t="s">
        <v>444</v>
      </c>
      <c r="K63" t="s">
        <v>445</v>
      </c>
      <c r="L63" t="s">
        <v>92</v>
      </c>
      <c r="M63" s="9">
        <v>11395.82</v>
      </c>
      <c r="N63" t="s">
        <v>363</v>
      </c>
      <c r="O63" s="11">
        <v>10143.34</v>
      </c>
      <c r="P63" t="s">
        <v>363</v>
      </c>
      <c r="S63">
        <v>63</v>
      </c>
      <c r="V63">
        <v>63</v>
      </c>
      <c r="AB63">
        <v>63</v>
      </c>
      <c r="AD63" t="s">
        <v>364</v>
      </c>
      <c r="AE63" s="5">
        <v>45657</v>
      </c>
      <c r="AF63" t="s">
        <v>365</v>
      </c>
    </row>
    <row r="64" spans="1:32" x14ac:dyDescent="0.25">
      <c r="A64" s="3">
        <v>2024</v>
      </c>
      <c r="B64" s="4">
        <v>45566</v>
      </c>
      <c r="C64" s="4">
        <v>45657</v>
      </c>
      <c r="D64" t="s">
        <v>82</v>
      </c>
      <c r="E64" s="13" t="s">
        <v>403</v>
      </c>
      <c r="F64" t="s">
        <v>408</v>
      </c>
      <c r="G64" t="s">
        <v>408</v>
      </c>
      <c r="H64" t="s">
        <v>256</v>
      </c>
      <c r="I64" t="s">
        <v>453</v>
      </c>
      <c r="J64" t="s">
        <v>454</v>
      </c>
      <c r="K64" t="s">
        <v>455</v>
      </c>
      <c r="L64" t="s">
        <v>91</v>
      </c>
      <c r="M64" s="9">
        <v>11895.82</v>
      </c>
      <c r="N64" t="s">
        <v>363</v>
      </c>
      <c r="O64" s="11">
        <v>10591.45</v>
      </c>
      <c r="P64" t="s">
        <v>363</v>
      </c>
      <c r="S64">
        <v>67</v>
      </c>
      <c r="V64">
        <v>67</v>
      </c>
      <c r="AB64">
        <v>67</v>
      </c>
      <c r="AD64" t="s">
        <v>364</v>
      </c>
      <c r="AE64" s="5">
        <v>45657</v>
      </c>
      <c r="AF64" t="s">
        <v>365</v>
      </c>
    </row>
    <row r="65" spans="1:32" x14ac:dyDescent="0.25">
      <c r="A65" s="3">
        <v>2024</v>
      </c>
      <c r="B65" s="4">
        <v>45566</v>
      </c>
      <c r="C65" s="4">
        <v>45657</v>
      </c>
      <c r="D65" t="s">
        <v>82</v>
      </c>
      <c r="E65" s="13" t="s">
        <v>404</v>
      </c>
      <c r="F65" t="s">
        <v>408</v>
      </c>
      <c r="G65" t="s">
        <v>408</v>
      </c>
      <c r="H65" t="s">
        <v>411</v>
      </c>
      <c r="I65" t="s">
        <v>421</v>
      </c>
      <c r="J65" t="s">
        <v>371</v>
      </c>
      <c r="K65" t="s">
        <v>422</v>
      </c>
      <c r="L65" t="s">
        <v>92</v>
      </c>
      <c r="M65" s="9">
        <v>18500</v>
      </c>
      <c r="N65" t="s">
        <v>363</v>
      </c>
      <c r="O65" s="11">
        <v>15682.42</v>
      </c>
      <c r="P65" t="s">
        <v>363</v>
      </c>
      <c r="S65">
        <v>54</v>
      </c>
      <c r="V65">
        <v>54</v>
      </c>
      <c r="AB65">
        <v>54</v>
      </c>
      <c r="AD65" t="s">
        <v>364</v>
      </c>
      <c r="AE65" s="5">
        <v>45657</v>
      </c>
      <c r="AF65" t="s">
        <v>365</v>
      </c>
    </row>
    <row r="66" spans="1:32" x14ac:dyDescent="0.25">
      <c r="A66" s="3">
        <v>2024</v>
      </c>
      <c r="B66" s="4">
        <v>45566</v>
      </c>
      <c r="C66" s="4">
        <v>45657</v>
      </c>
      <c r="D66" t="s">
        <v>82</v>
      </c>
      <c r="E66" s="13" t="s">
        <v>404</v>
      </c>
      <c r="F66" t="s">
        <v>408</v>
      </c>
      <c r="G66" t="s">
        <v>408</v>
      </c>
      <c r="H66" t="s">
        <v>411</v>
      </c>
      <c r="I66" t="s">
        <v>423</v>
      </c>
      <c r="J66" t="s">
        <v>313</v>
      </c>
      <c r="K66" t="s">
        <v>424</v>
      </c>
      <c r="L66" t="s">
        <v>92</v>
      </c>
      <c r="M66" s="9">
        <v>18500</v>
      </c>
      <c r="N66" t="s">
        <v>363</v>
      </c>
      <c r="O66" s="11">
        <v>15682.42</v>
      </c>
      <c r="P66" t="s">
        <v>363</v>
      </c>
      <c r="S66">
        <v>55</v>
      </c>
      <c r="V66">
        <v>55</v>
      </c>
      <c r="AB66">
        <v>55</v>
      </c>
      <c r="AD66" t="s">
        <v>364</v>
      </c>
      <c r="AE66" s="5">
        <v>45657</v>
      </c>
      <c r="AF66" t="s">
        <v>365</v>
      </c>
    </row>
    <row r="67" spans="1:32" x14ac:dyDescent="0.25">
      <c r="A67" s="3">
        <v>2024</v>
      </c>
      <c r="B67" s="4">
        <v>45566</v>
      </c>
      <c r="C67" s="4">
        <v>45657</v>
      </c>
      <c r="D67" t="s">
        <v>82</v>
      </c>
      <c r="E67" s="13" t="s">
        <v>404</v>
      </c>
      <c r="F67" t="s">
        <v>407</v>
      </c>
      <c r="G67" t="s">
        <v>407</v>
      </c>
      <c r="H67" t="s">
        <v>411</v>
      </c>
      <c r="I67" t="s">
        <v>425</v>
      </c>
      <c r="J67" t="s">
        <v>426</v>
      </c>
      <c r="K67" t="s">
        <v>427</v>
      </c>
      <c r="L67" t="s">
        <v>92</v>
      </c>
      <c r="M67" s="9">
        <v>17640</v>
      </c>
      <c r="N67" t="s">
        <v>363</v>
      </c>
      <c r="O67" s="11">
        <v>15029.82</v>
      </c>
      <c r="P67" t="s">
        <v>363</v>
      </c>
      <c r="S67">
        <v>56</v>
      </c>
      <c r="V67">
        <v>56</v>
      </c>
      <c r="AB67">
        <v>56</v>
      </c>
      <c r="AD67" t="s">
        <v>364</v>
      </c>
      <c r="AE67" s="5">
        <v>45657</v>
      </c>
      <c r="AF67" t="s">
        <v>365</v>
      </c>
    </row>
    <row r="68" spans="1:32" x14ac:dyDescent="0.25">
      <c r="A68" s="3">
        <v>2024</v>
      </c>
      <c r="B68" s="4">
        <v>45566</v>
      </c>
      <c r="C68" s="4">
        <v>45657</v>
      </c>
      <c r="D68" t="s">
        <v>82</v>
      </c>
      <c r="E68" s="13" t="s">
        <v>404</v>
      </c>
      <c r="F68" t="s">
        <v>408</v>
      </c>
      <c r="G68" t="s">
        <v>408</v>
      </c>
      <c r="H68" t="s">
        <v>411</v>
      </c>
      <c r="I68" t="s">
        <v>428</v>
      </c>
      <c r="J68" t="s">
        <v>429</v>
      </c>
      <c r="K68" t="s">
        <v>371</v>
      </c>
      <c r="L68" t="s">
        <v>92</v>
      </c>
      <c r="M68" s="9">
        <v>17000</v>
      </c>
      <c r="N68" t="s">
        <v>363</v>
      </c>
      <c r="O68" s="11">
        <v>14543.92</v>
      </c>
      <c r="P68" t="s">
        <v>363</v>
      </c>
      <c r="S68">
        <v>57</v>
      </c>
      <c r="V68">
        <v>57</v>
      </c>
      <c r="AB68">
        <v>57</v>
      </c>
      <c r="AD68" t="s">
        <v>364</v>
      </c>
      <c r="AE68" s="5">
        <v>45657</v>
      </c>
      <c r="AF68" t="s">
        <v>365</v>
      </c>
    </row>
    <row r="69" spans="1:32" x14ac:dyDescent="0.25">
      <c r="A69" s="3">
        <v>2024</v>
      </c>
      <c r="B69" s="4">
        <v>45566</v>
      </c>
      <c r="C69" s="4">
        <v>45657</v>
      </c>
      <c r="D69" t="s">
        <v>82</v>
      </c>
      <c r="E69" s="13" t="s">
        <v>404</v>
      </c>
      <c r="F69" t="s">
        <v>408</v>
      </c>
      <c r="G69" t="s">
        <v>408</v>
      </c>
      <c r="H69" t="s">
        <v>411</v>
      </c>
      <c r="I69" t="s">
        <v>430</v>
      </c>
      <c r="J69" t="s">
        <v>431</v>
      </c>
      <c r="K69" t="s">
        <v>303</v>
      </c>
      <c r="L69" t="s">
        <v>92</v>
      </c>
      <c r="M69" s="9">
        <v>17000</v>
      </c>
      <c r="N69" t="s">
        <v>363</v>
      </c>
      <c r="O69" s="11">
        <v>14543.92</v>
      </c>
      <c r="P69" t="s">
        <v>363</v>
      </c>
      <c r="S69">
        <v>58</v>
      </c>
      <c r="V69">
        <v>58</v>
      </c>
      <c r="AB69">
        <v>58</v>
      </c>
      <c r="AD69" t="s">
        <v>364</v>
      </c>
      <c r="AE69" s="5">
        <v>45657</v>
      </c>
      <c r="AF69" t="s">
        <v>365</v>
      </c>
    </row>
    <row r="70" spans="1:32" x14ac:dyDescent="0.25">
      <c r="A70" s="3">
        <v>2024</v>
      </c>
      <c r="B70" s="4">
        <v>45566</v>
      </c>
      <c r="C70" s="4">
        <v>45657</v>
      </c>
      <c r="D70" t="s">
        <v>82</v>
      </c>
      <c r="E70" s="13" t="s">
        <v>404</v>
      </c>
      <c r="F70" t="s">
        <v>409</v>
      </c>
      <c r="G70" t="s">
        <v>409</v>
      </c>
      <c r="H70" t="s">
        <v>411</v>
      </c>
      <c r="I70" t="s">
        <v>432</v>
      </c>
      <c r="J70" t="s">
        <v>433</v>
      </c>
      <c r="K70" t="s">
        <v>434</v>
      </c>
      <c r="L70" t="s">
        <v>92</v>
      </c>
      <c r="M70" s="9">
        <v>16000</v>
      </c>
      <c r="N70" t="s">
        <v>363</v>
      </c>
      <c r="O70" s="11">
        <v>13784.82</v>
      </c>
      <c r="P70" t="s">
        <v>363</v>
      </c>
      <c r="S70">
        <v>59</v>
      </c>
      <c r="V70">
        <v>59</v>
      </c>
      <c r="AB70">
        <v>59</v>
      </c>
      <c r="AD70" t="s">
        <v>364</v>
      </c>
      <c r="AE70" s="5">
        <v>45657</v>
      </c>
      <c r="AF70" t="s">
        <v>365</v>
      </c>
    </row>
    <row r="71" spans="1:32" x14ac:dyDescent="0.25">
      <c r="A71" s="3">
        <v>2024</v>
      </c>
      <c r="B71" s="4">
        <v>45566</v>
      </c>
      <c r="C71" s="4">
        <v>45657</v>
      </c>
      <c r="D71" t="s">
        <v>82</v>
      </c>
      <c r="E71" s="13" t="s">
        <v>404</v>
      </c>
      <c r="F71" t="s">
        <v>409</v>
      </c>
      <c r="G71" t="s">
        <v>409</v>
      </c>
      <c r="H71" t="s">
        <v>411</v>
      </c>
      <c r="I71" t="s">
        <v>435</v>
      </c>
      <c r="J71" t="s">
        <v>436</v>
      </c>
      <c r="K71" t="s">
        <v>371</v>
      </c>
      <c r="L71" t="s">
        <v>91</v>
      </c>
      <c r="M71" s="9">
        <v>15400</v>
      </c>
      <c r="N71" t="s">
        <v>363</v>
      </c>
      <c r="O71" s="11">
        <v>13329.48</v>
      </c>
      <c r="P71" t="s">
        <v>363</v>
      </c>
      <c r="S71">
        <v>60</v>
      </c>
      <c r="V71">
        <v>60</v>
      </c>
      <c r="AB71">
        <v>60</v>
      </c>
      <c r="AD71" t="s">
        <v>364</v>
      </c>
      <c r="AE71" s="5">
        <v>45657</v>
      </c>
      <c r="AF71" t="s">
        <v>365</v>
      </c>
    </row>
    <row r="72" spans="1:32" x14ac:dyDescent="0.25">
      <c r="A72" s="3">
        <v>2024</v>
      </c>
      <c r="B72" s="4">
        <v>45566</v>
      </c>
      <c r="C72" s="4">
        <v>45657</v>
      </c>
      <c r="D72" t="s">
        <v>82</v>
      </c>
      <c r="E72" s="13" t="s">
        <v>405</v>
      </c>
      <c r="F72" t="s">
        <v>407</v>
      </c>
      <c r="G72" t="s">
        <v>407</v>
      </c>
      <c r="H72" t="s">
        <v>411</v>
      </c>
      <c r="I72" t="s">
        <v>415</v>
      </c>
      <c r="J72" t="s">
        <v>416</v>
      </c>
      <c r="K72" t="s">
        <v>417</v>
      </c>
      <c r="L72" t="s">
        <v>92</v>
      </c>
      <c r="M72" s="9">
        <v>21000</v>
      </c>
      <c r="N72" t="s">
        <v>363</v>
      </c>
      <c r="O72" s="11">
        <v>17573.12</v>
      </c>
      <c r="P72" t="s">
        <v>363</v>
      </c>
      <c r="S72">
        <v>52</v>
      </c>
      <c r="V72">
        <v>52</v>
      </c>
      <c r="AB72">
        <v>52</v>
      </c>
      <c r="AD72" t="s">
        <v>364</v>
      </c>
      <c r="AE72" s="5">
        <v>45657</v>
      </c>
      <c r="AF72" t="s">
        <v>365</v>
      </c>
    </row>
    <row r="73" spans="1:32" x14ac:dyDescent="0.25">
      <c r="A73" s="3">
        <v>2024</v>
      </c>
      <c r="B73" s="4">
        <v>45566</v>
      </c>
      <c r="C73" s="4">
        <v>45657</v>
      </c>
      <c r="D73" t="s">
        <v>82</v>
      </c>
      <c r="E73" s="13" t="s">
        <v>405</v>
      </c>
      <c r="F73" t="s">
        <v>408</v>
      </c>
      <c r="G73" t="s">
        <v>408</v>
      </c>
      <c r="H73" t="s">
        <v>411</v>
      </c>
      <c r="I73" t="s">
        <v>418</v>
      </c>
      <c r="J73" t="s">
        <v>419</v>
      </c>
      <c r="K73" t="s">
        <v>420</v>
      </c>
      <c r="L73" t="s">
        <v>92</v>
      </c>
      <c r="M73" s="9">
        <v>21000</v>
      </c>
      <c r="N73" t="s">
        <v>363</v>
      </c>
      <c r="O73" s="11">
        <v>17573.12</v>
      </c>
      <c r="P73" t="s">
        <v>363</v>
      </c>
      <c r="S73">
        <v>53</v>
      </c>
      <c r="V73">
        <v>53</v>
      </c>
      <c r="AB73">
        <v>53</v>
      </c>
      <c r="AD73" t="s">
        <v>364</v>
      </c>
      <c r="AE73" s="5">
        <v>45657</v>
      </c>
      <c r="AF73" t="s">
        <v>365</v>
      </c>
    </row>
    <row r="74" spans="1:32" x14ac:dyDescent="0.25">
      <c r="A74" s="3">
        <v>2024</v>
      </c>
      <c r="B74" s="4">
        <v>45566</v>
      </c>
      <c r="C74" s="4">
        <v>45657</v>
      </c>
      <c r="D74" t="s">
        <v>82</v>
      </c>
      <c r="E74" s="13" t="s">
        <v>405</v>
      </c>
      <c r="F74" t="s">
        <v>407</v>
      </c>
      <c r="G74" t="s">
        <v>407</v>
      </c>
      <c r="H74" t="s">
        <v>411</v>
      </c>
      <c r="I74" t="s">
        <v>412</v>
      </c>
      <c r="J74" t="s">
        <v>413</v>
      </c>
      <c r="K74" t="s">
        <v>414</v>
      </c>
      <c r="L74" t="s">
        <v>91</v>
      </c>
      <c r="M74" s="9">
        <v>23200</v>
      </c>
      <c r="N74" t="s">
        <v>363</v>
      </c>
      <c r="O74" s="9">
        <v>19242.900000000001</v>
      </c>
      <c r="P74" t="s">
        <v>363</v>
      </c>
      <c r="S74">
        <v>51</v>
      </c>
      <c r="V74">
        <v>51</v>
      </c>
      <c r="AB74">
        <v>51</v>
      </c>
      <c r="AD74" t="s">
        <v>364</v>
      </c>
      <c r="AE74" s="5">
        <v>45657</v>
      </c>
      <c r="AF74" t="s">
        <v>365</v>
      </c>
    </row>
  </sheetData>
  <sortState xmlns:xlrd2="http://schemas.microsoft.com/office/spreadsheetml/2017/richdata2" ref="A59:AF74">
    <sortCondition ref="E59:E74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3" xr:uid="{00000000-0002-0000-0000-000000000000}">
      <formula1>Hidden_312</formula1>
    </dataValidation>
    <dataValidation type="list" allowBlank="1" showErrorMessage="1" sqref="D8:D74" xr:uid="{00000000-0002-0000-0000-000001000000}">
      <formula1>Hidden_13</formula1>
    </dataValidation>
    <dataValidation type="list" allowBlank="1" showErrorMessage="1" sqref="L24:L74" xr:uid="{00000000-0002-0000-0000-000002000000}">
      <formula1>Hidden_211</formula1>
    </dataValidation>
  </dataValidations>
  <pageMargins left="0.70866141732283472" right="0.70866141732283472" top="1.2708333333333333" bottom="0.74803149606299213" header="0.31496062992125984" footer="0.31496062992125984"/>
  <pageSetup paperSize="9" orientation="portrait" r:id="rId1"/>
  <headerFooter>
    <oddHeader>&amp;L&amp;G&amp;R&amp;G</oddHeader>
  </headerFooter>
  <ignoredErrors>
    <ignoredError sqref="O53 M27 M51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70"/>
  <sheetViews>
    <sheetView topLeftCell="A48" zoomScale="80" zoomScaleNormal="80" workbookViewId="0">
      <selection activeCell="A71" sqref="A71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customWidth="1"/>
    <col min="6" max="6" width="47.5703125" customWidth="1"/>
    <col min="7" max="7" width="20.28515625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8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8" x14ac:dyDescent="0.25">
      <c r="A4">
        <v>1</v>
      </c>
      <c r="B4" t="s">
        <v>457</v>
      </c>
      <c r="C4" s="8">
        <f>38161.15*2</f>
        <v>76322.3</v>
      </c>
      <c r="D4" s="8">
        <f>C4-8592.45*2</f>
        <v>59137.4</v>
      </c>
      <c r="E4" t="s">
        <v>387</v>
      </c>
      <c r="F4" t="s">
        <v>458</v>
      </c>
      <c r="G4" s="3"/>
      <c r="H4" s="3"/>
    </row>
    <row r="5" spans="1:8" x14ac:dyDescent="0.25">
      <c r="A5">
        <v>2</v>
      </c>
      <c r="B5" t="s">
        <v>457</v>
      </c>
      <c r="C5" s="8">
        <f>15682.12*2</f>
        <v>31364.240000000002</v>
      </c>
      <c r="D5" s="8">
        <f>C5-3001.8*2</f>
        <v>25360.639999999999</v>
      </c>
      <c r="E5" t="s">
        <v>387</v>
      </c>
      <c r="F5" t="s">
        <v>458</v>
      </c>
    </row>
    <row r="6" spans="1:8" x14ac:dyDescent="0.25">
      <c r="A6">
        <v>3</v>
      </c>
      <c r="B6" t="s">
        <v>457</v>
      </c>
      <c r="C6" s="8">
        <f>14913.39*2</f>
        <v>29826.78</v>
      </c>
      <c r="D6" s="8">
        <f>C6-2837.64*2</f>
        <v>24151.5</v>
      </c>
      <c r="E6" t="s">
        <v>387</v>
      </c>
      <c r="F6" t="s">
        <v>458</v>
      </c>
    </row>
    <row r="7" spans="1:8" x14ac:dyDescent="0.25">
      <c r="A7">
        <v>4</v>
      </c>
      <c r="B7" t="s">
        <v>457</v>
      </c>
      <c r="C7" s="8">
        <f>25741.22*2</f>
        <v>51482.44</v>
      </c>
      <c r="D7" s="8">
        <f>C7-5185.34*2</f>
        <v>41111.760000000002</v>
      </c>
      <c r="E7" t="s">
        <v>387</v>
      </c>
      <c r="F7" t="s">
        <v>458</v>
      </c>
      <c r="G7" s="3"/>
      <c r="H7" s="3"/>
    </row>
    <row r="8" spans="1:8" x14ac:dyDescent="0.25">
      <c r="A8">
        <v>5</v>
      </c>
      <c r="B8" t="s">
        <v>457</v>
      </c>
      <c r="C8" s="8">
        <f>10198.5*2</f>
        <v>20397</v>
      </c>
      <c r="D8" s="8">
        <f>C8-1830.54*2</f>
        <v>16735.919999999998</v>
      </c>
      <c r="E8" t="s">
        <v>387</v>
      </c>
      <c r="F8" t="s">
        <v>458</v>
      </c>
      <c r="H8" s="6"/>
    </row>
    <row r="9" spans="1:8" x14ac:dyDescent="0.25">
      <c r="A9">
        <v>6</v>
      </c>
      <c r="B9" t="s">
        <v>457</v>
      </c>
      <c r="C9" s="8">
        <f>7847.14*2</f>
        <v>15694.28</v>
      </c>
      <c r="D9" s="8">
        <f>C9-994.94*2</f>
        <v>13704.400000000001</v>
      </c>
      <c r="E9" t="s">
        <v>387</v>
      </c>
      <c r="F9" t="s">
        <v>458</v>
      </c>
    </row>
    <row r="10" spans="1:8" x14ac:dyDescent="0.25">
      <c r="A10">
        <v>7</v>
      </c>
      <c r="B10" t="s">
        <v>457</v>
      </c>
      <c r="C10" s="8">
        <f>5483.62*2</f>
        <v>10967.24</v>
      </c>
      <c r="D10" s="8">
        <f>C10-823.44*2</f>
        <v>9320.36</v>
      </c>
      <c r="E10" t="s">
        <v>387</v>
      </c>
      <c r="F10" t="s">
        <v>458</v>
      </c>
    </row>
    <row r="11" spans="1:8" x14ac:dyDescent="0.25">
      <c r="A11">
        <v>8</v>
      </c>
      <c r="B11" t="s">
        <v>457</v>
      </c>
      <c r="C11" s="8">
        <f>8299.86*2</f>
        <v>16599.72</v>
      </c>
      <c r="D11" s="8">
        <f>C11-1067.42*2</f>
        <v>14464.880000000001</v>
      </c>
      <c r="E11" t="s">
        <v>387</v>
      </c>
      <c r="F11" t="s">
        <v>458</v>
      </c>
    </row>
    <row r="12" spans="1:8" x14ac:dyDescent="0.25">
      <c r="A12">
        <v>9</v>
      </c>
      <c r="B12" t="s">
        <v>457</v>
      </c>
      <c r="C12" s="8">
        <f>3229.4*2</f>
        <v>6458.8</v>
      </c>
      <c r="D12" s="8">
        <f>C12-256.14*2</f>
        <v>5946.52</v>
      </c>
      <c r="E12" t="s">
        <v>387</v>
      </c>
      <c r="F12" t="s">
        <v>458</v>
      </c>
      <c r="G12" s="3"/>
      <c r="H12" s="3"/>
    </row>
    <row r="13" spans="1:8" x14ac:dyDescent="0.25">
      <c r="A13">
        <v>10</v>
      </c>
      <c r="B13" t="s">
        <v>457</v>
      </c>
      <c r="C13" s="8">
        <f>5268.99*2</f>
        <v>10537.98</v>
      </c>
      <c r="D13" s="8">
        <f>C13-654.1*2</f>
        <v>9229.7799999999988</v>
      </c>
      <c r="E13" t="s">
        <v>387</v>
      </c>
      <c r="F13" t="s">
        <v>458</v>
      </c>
    </row>
    <row r="14" spans="1:8" x14ac:dyDescent="0.25">
      <c r="A14">
        <v>11</v>
      </c>
      <c r="B14" t="s">
        <v>457</v>
      </c>
      <c r="C14" s="8">
        <f>14913.39*2</f>
        <v>29826.78</v>
      </c>
      <c r="D14" s="8">
        <f>C14-2837.64*2</f>
        <v>24151.5</v>
      </c>
      <c r="E14" t="s">
        <v>387</v>
      </c>
      <c r="F14" t="s">
        <v>458</v>
      </c>
      <c r="G14" s="7"/>
      <c r="H14" s="7"/>
    </row>
    <row r="15" spans="1:8" x14ac:dyDescent="0.25">
      <c r="A15">
        <v>12</v>
      </c>
      <c r="B15" t="s">
        <v>457</v>
      </c>
      <c r="C15" s="8">
        <f>5100.64*2</f>
        <v>10201.280000000001</v>
      </c>
      <c r="D15" s="8">
        <f>C15-555.5*2</f>
        <v>9090.2800000000007</v>
      </c>
      <c r="E15" t="s">
        <v>387</v>
      </c>
      <c r="F15" t="s">
        <v>458</v>
      </c>
      <c r="G15" s="3"/>
      <c r="H15" s="3"/>
    </row>
    <row r="16" spans="1:8" x14ac:dyDescent="0.25">
      <c r="A16">
        <v>13</v>
      </c>
      <c r="B16" t="s">
        <v>457</v>
      </c>
      <c r="C16" s="8">
        <f>8299.86*2</f>
        <v>16599.72</v>
      </c>
      <c r="D16" s="8">
        <f>C16-1067.42*2</f>
        <v>14464.880000000001</v>
      </c>
      <c r="E16" t="s">
        <v>387</v>
      </c>
      <c r="F16" t="s">
        <v>458</v>
      </c>
    </row>
    <row r="17" spans="1:8" x14ac:dyDescent="0.25">
      <c r="A17">
        <v>14</v>
      </c>
      <c r="B17" t="s">
        <v>457</v>
      </c>
      <c r="C17" s="8">
        <f>13345.62*2</f>
        <v>26691.24</v>
      </c>
      <c r="D17" s="8">
        <f>C17-2502.77*2</f>
        <v>21685.7</v>
      </c>
      <c r="E17" t="s">
        <v>387</v>
      </c>
      <c r="F17" t="s">
        <v>458</v>
      </c>
      <c r="G17" s="3"/>
      <c r="H17" s="3"/>
    </row>
    <row r="18" spans="1:8" x14ac:dyDescent="0.25">
      <c r="A18">
        <v>15</v>
      </c>
      <c r="B18" t="s">
        <v>457</v>
      </c>
      <c r="C18" s="8">
        <f>6458.8*2</f>
        <v>12917.6</v>
      </c>
      <c r="D18" s="8">
        <f>C18-772.81*2</f>
        <v>11371.98</v>
      </c>
      <c r="E18" t="s">
        <v>387</v>
      </c>
      <c r="F18" t="s">
        <v>458</v>
      </c>
      <c r="G18" s="3"/>
      <c r="H18" s="3"/>
    </row>
    <row r="19" spans="1:8" x14ac:dyDescent="0.25">
      <c r="A19">
        <v>16</v>
      </c>
      <c r="B19" t="s">
        <v>457</v>
      </c>
      <c r="C19" s="8">
        <f>5553.36*2</f>
        <v>11106.72</v>
      </c>
      <c r="D19" s="8">
        <f>C19-627.98*2</f>
        <v>9850.7599999999984</v>
      </c>
      <c r="E19" t="s">
        <v>387</v>
      </c>
      <c r="F19" t="s">
        <v>458</v>
      </c>
      <c r="G19" s="3"/>
      <c r="H19" s="3"/>
    </row>
    <row r="20" spans="1:8" x14ac:dyDescent="0.25">
      <c r="A20">
        <v>17</v>
      </c>
      <c r="B20" t="s">
        <v>457</v>
      </c>
      <c r="C20">
        <f>14566.36*2</f>
        <v>29132.720000000001</v>
      </c>
      <c r="D20">
        <f>C20-2763.48*2</f>
        <v>23605.760000000002</v>
      </c>
      <c r="E20" t="s">
        <v>387</v>
      </c>
      <c r="F20" t="s">
        <v>458</v>
      </c>
      <c r="G20" s="11"/>
    </row>
    <row r="21" spans="1:8" x14ac:dyDescent="0.25">
      <c r="A21">
        <v>18</v>
      </c>
      <c r="B21" t="s">
        <v>457</v>
      </c>
      <c r="C21">
        <f>14566.36*2</f>
        <v>29132.720000000001</v>
      </c>
      <c r="D21">
        <f>C21-2763.48*2</f>
        <v>23605.760000000002</v>
      </c>
      <c r="E21" t="s">
        <v>387</v>
      </c>
      <c r="F21" t="s">
        <v>458</v>
      </c>
      <c r="G21" s="11"/>
    </row>
    <row r="22" spans="1:8" x14ac:dyDescent="0.25">
      <c r="A22">
        <v>19</v>
      </c>
      <c r="B22" t="s">
        <v>457</v>
      </c>
      <c r="C22">
        <f>11473.11*2</f>
        <v>22946.22</v>
      </c>
      <c r="D22" s="8">
        <f>C22-2102.81*2</f>
        <v>18740.600000000002</v>
      </c>
      <c r="E22" t="s">
        <v>387</v>
      </c>
      <c r="F22" t="s">
        <v>458</v>
      </c>
      <c r="G22" s="11"/>
    </row>
    <row r="23" spans="1:8" x14ac:dyDescent="0.25">
      <c r="A23">
        <v>20</v>
      </c>
      <c r="B23" t="s">
        <v>457</v>
      </c>
      <c r="C23">
        <f>10769.81*2</f>
        <v>21539.62</v>
      </c>
      <c r="D23" s="8">
        <f>C23-1952.56*2</f>
        <v>17634.5</v>
      </c>
      <c r="E23" t="s">
        <v>387</v>
      </c>
      <c r="F23" t="s">
        <v>458</v>
      </c>
      <c r="G23" s="11"/>
    </row>
    <row r="24" spans="1:8" x14ac:dyDescent="0.25">
      <c r="A24">
        <v>21</v>
      </c>
      <c r="B24" t="s">
        <v>457</v>
      </c>
      <c r="C24">
        <f>11473.11*2</f>
        <v>22946.22</v>
      </c>
      <c r="D24" s="8">
        <f>C24-2102.81*2</f>
        <v>18740.600000000002</v>
      </c>
      <c r="E24" t="s">
        <v>387</v>
      </c>
      <c r="F24" t="s">
        <v>458</v>
      </c>
      <c r="G24" s="11"/>
    </row>
    <row r="25" spans="1:8" x14ac:dyDescent="0.25">
      <c r="A25">
        <v>22</v>
      </c>
      <c r="B25" t="s">
        <v>457</v>
      </c>
      <c r="C25">
        <f>12879.63*2</f>
        <v>25759.26</v>
      </c>
      <c r="D25">
        <f>C25-2016.19*2</f>
        <v>21726.879999999997</v>
      </c>
      <c r="E25" t="s">
        <v>387</v>
      </c>
      <c r="F25" t="s">
        <v>458</v>
      </c>
      <c r="G25" s="11"/>
    </row>
    <row r="26" spans="1:8" x14ac:dyDescent="0.25">
      <c r="A26">
        <v>23</v>
      </c>
      <c r="B26" t="s">
        <v>457</v>
      </c>
      <c r="C26">
        <f>8422.04*2</f>
        <v>16844.080000000002</v>
      </c>
      <c r="D26">
        <f>C26-1217.43*2</f>
        <v>14409.220000000001</v>
      </c>
      <c r="E26" t="s">
        <v>387</v>
      </c>
      <c r="F26" t="s">
        <v>458</v>
      </c>
      <c r="G26" s="11"/>
    </row>
    <row r="27" spans="1:8" x14ac:dyDescent="0.25">
      <c r="A27">
        <v>24</v>
      </c>
      <c r="B27" t="s">
        <v>457</v>
      </c>
      <c r="C27">
        <f>11942.45*2</f>
        <v>23884.9</v>
      </c>
      <c r="D27">
        <f>C27-2203.04*2</f>
        <v>19478.82</v>
      </c>
      <c r="E27" t="s">
        <v>387</v>
      </c>
      <c r="F27" t="s">
        <v>458</v>
      </c>
      <c r="G27" s="11"/>
    </row>
    <row r="28" spans="1:8" x14ac:dyDescent="0.25">
      <c r="A28">
        <v>25</v>
      </c>
      <c r="B28" t="s">
        <v>457</v>
      </c>
      <c r="C28">
        <f>14566.36*2</f>
        <v>29132.720000000001</v>
      </c>
      <c r="D28">
        <f>C28-2763.48*2</f>
        <v>23605.760000000002</v>
      </c>
      <c r="E28" t="s">
        <v>387</v>
      </c>
      <c r="F28" t="s">
        <v>458</v>
      </c>
      <c r="G28" s="11"/>
    </row>
    <row r="29" spans="1:8" x14ac:dyDescent="0.25">
      <c r="A29">
        <v>26</v>
      </c>
      <c r="B29" t="s">
        <v>457</v>
      </c>
      <c r="C29">
        <f>11473.11*2</f>
        <v>22946.22</v>
      </c>
      <c r="D29" s="8">
        <f>C29-2102.81*2</f>
        <v>18740.600000000002</v>
      </c>
      <c r="E29" t="s">
        <v>387</v>
      </c>
      <c r="F29" t="s">
        <v>458</v>
      </c>
      <c r="G29" s="11"/>
    </row>
    <row r="30" spans="1:8" x14ac:dyDescent="0.25">
      <c r="A30">
        <v>27</v>
      </c>
      <c r="B30" t="s">
        <v>457</v>
      </c>
      <c r="C30">
        <f>12527.96*2</f>
        <v>25055.919999999998</v>
      </c>
      <c r="D30">
        <f>C30-2328.13*2</f>
        <v>20399.659999999996</v>
      </c>
      <c r="E30" t="s">
        <v>387</v>
      </c>
      <c r="F30" t="s">
        <v>458</v>
      </c>
      <c r="G30" s="11"/>
    </row>
    <row r="31" spans="1:8" x14ac:dyDescent="0.25">
      <c r="A31">
        <v>28</v>
      </c>
      <c r="B31" t="s">
        <v>457</v>
      </c>
      <c r="C31">
        <f>9857.61*2</f>
        <v>19715.22</v>
      </c>
      <c r="D31">
        <f>C31-1200.04*2</f>
        <v>17315.14</v>
      </c>
      <c r="E31" t="s">
        <v>387</v>
      </c>
      <c r="F31" t="s">
        <v>458</v>
      </c>
      <c r="G31" s="11"/>
    </row>
    <row r="32" spans="1:8" x14ac:dyDescent="0.25">
      <c r="A32">
        <v>29</v>
      </c>
      <c r="B32" t="s">
        <v>457</v>
      </c>
      <c r="C32">
        <f>13402.02*2</f>
        <v>26804.04</v>
      </c>
      <c r="D32">
        <f>C32-2514.81*2</f>
        <v>21774.420000000002</v>
      </c>
      <c r="E32" t="s">
        <v>387</v>
      </c>
      <c r="F32" t="s">
        <v>458</v>
      </c>
      <c r="G32" s="11"/>
    </row>
    <row r="33" spans="1:7" x14ac:dyDescent="0.25">
      <c r="A33">
        <v>30</v>
      </c>
      <c r="B33" t="s">
        <v>457</v>
      </c>
      <c r="C33" s="8">
        <f>14918*2</f>
        <v>29836</v>
      </c>
      <c r="D33">
        <f>C33-2838.61*2</f>
        <v>24158.78</v>
      </c>
      <c r="E33" t="s">
        <v>387</v>
      </c>
      <c r="F33" t="s">
        <v>458</v>
      </c>
      <c r="G33" s="11"/>
    </row>
    <row r="34" spans="1:7" x14ac:dyDescent="0.25">
      <c r="A34">
        <v>31</v>
      </c>
      <c r="B34" t="s">
        <v>457</v>
      </c>
      <c r="C34">
        <f>12527.96*2</f>
        <v>25055.919999999998</v>
      </c>
      <c r="D34">
        <f>C34-2328.13*2</f>
        <v>20399.659999999996</v>
      </c>
      <c r="E34" t="s">
        <v>387</v>
      </c>
      <c r="F34" t="s">
        <v>458</v>
      </c>
      <c r="G34" s="11"/>
    </row>
    <row r="35" spans="1:7" x14ac:dyDescent="0.25">
      <c r="A35">
        <v>32</v>
      </c>
      <c r="B35" t="s">
        <v>457</v>
      </c>
      <c r="C35">
        <f>14566.36*2</f>
        <v>29132.720000000001</v>
      </c>
      <c r="D35">
        <f>C35-2763.54*2</f>
        <v>23605.64</v>
      </c>
      <c r="E35" t="s">
        <v>387</v>
      </c>
      <c r="F35" t="s">
        <v>458</v>
      </c>
      <c r="G35" s="11"/>
    </row>
    <row r="36" spans="1:7" x14ac:dyDescent="0.25">
      <c r="A36">
        <v>33</v>
      </c>
      <c r="B36" t="s">
        <v>457</v>
      </c>
      <c r="C36">
        <f>13753.66*2</f>
        <v>27507.32</v>
      </c>
      <c r="D36">
        <f>C36-2589.93*2</f>
        <v>22327.46</v>
      </c>
      <c r="E36" t="s">
        <v>387</v>
      </c>
      <c r="F36" t="s">
        <v>458</v>
      </c>
      <c r="G36" s="11"/>
    </row>
    <row r="37" spans="1:7" x14ac:dyDescent="0.25">
      <c r="A37">
        <v>34</v>
      </c>
      <c r="B37" t="s">
        <v>457</v>
      </c>
      <c r="C37">
        <f>12527.96*2</f>
        <v>25055.919999999998</v>
      </c>
      <c r="D37">
        <f>C37-2328.13*2</f>
        <v>20399.659999999996</v>
      </c>
      <c r="E37" t="s">
        <v>387</v>
      </c>
      <c r="F37" t="s">
        <v>458</v>
      </c>
      <c r="G37" s="11"/>
    </row>
    <row r="38" spans="1:7" x14ac:dyDescent="0.25">
      <c r="A38">
        <v>35</v>
      </c>
      <c r="B38" t="s">
        <v>457</v>
      </c>
      <c r="C38">
        <f>11473.11*2</f>
        <v>22946.22</v>
      </c>
      <c r="D38" s="8">
        <f>C38-2102.81*2</f>
        <v>18740.600000000002</v>
      </c>
      <c r="E38" t="s">
        <v>387</v>
      </c>
      <c r="F38" t="s">
        <v>458</v>
      </c>
      <c r="G38" s="11"/>
    </row>
    <row r="39" spans="1:7" x14ac:dyDescent="0.25">
      <c r="A39">
        <v>36</v>
      </c>
      <c r="B39" t="s">
        <v>457</v>
      </c>
      <c r="C39">
        <f>13753.66*2</f>
        <v>27507.32</v>
      </c>
      <c r="D39">
        <f>C39-2589.93*2</f>
        <v>22327.46</v>
      </c>
      <c r="E39" t="s">
        <v>387</v>
      </c>
      <c r="F39" t="s">
        <v>458</v>
      </c>
      <c r="G39" s="11"/>
    </row>
    <row r="40" spans="1:7" x14ac:dyDescent="0.25">
      <c r="A40">
        <v>37</v>
      </c>
      <c r="B40" t="s">
        <v>457</v>
      </c>
      <c r="C40">
        <f>10769.81*2</f>
        <v>21539.62</v>
      </c>
      <c r="D40" s="8">
        <f>C40-1952.56*2</f>
        <v>17634.5</v>
      </c>
      <c r="E40" t="s">
        <v>387</v>
      </c>
      <c r="F40" t="s">
        <v>458</v>
      </c>
      <c r="G40" s="11"/>
    </row>
    <row r="41" spans="1:7" x14ac:dyDescent="0.25">
      <c r="A41">
        <v>38</v>
      </c>
      <c r="B41" t="s">
        <v>457</v>
      </c>
      <c r="C41">
        <f>10769.81*2</f>
        <v>21539.62</v>
      </c>
      <c r="D41" s="8">
        <f>C41-1952.56*2</f>
        <v>17634.5</v>
      </c>
      <c r="E41" t="s">
        <v>387</v>
      </c>
      <c r="F41" t="s">
        <v>458</v>
      </c>
      <c r="G41" s="11"/>
    </row>
    <row r="42" spans="1:7" x14ac:dyDescent="0.25">
      <c r="A42">
        <v>39</v>
      </c>
      <c r="B42" t="s">
        <v>457</v>
      </c>
      <c r="C42">
        <f>14566.36*2</f>
        <v>29132.720000000001</v>
      </c>
      <c r="D42">
        <f>C42-2763.48*2</f>
        <v>23605.760000000002</v>
      </c>
      <c r="E42" t="s">
        <v>387</v>
      </c>
      <c r="F42" t="s">
        <v>458</v>
      </c>
      <c r="G42" s="11"/>
    </row>
    <row r="43" spans="1:7" x14ac:dyDescent="0.25">
      <c r="A43">
        <v>40</v>
      </c>
      <c r="B43" t="s">
        <v>457</v>
      </c>
      <c r="C43">
        <f>14566.36*2</f>
        <v>29132.720000000001</v>
      </c>
      <c r="D43">
        <f>C43-2763.48*2</f>
        <v>23605.760000000002</v>
      </c>
      <c r="E43" t="s">
        <v>387</v>
      </c>
      <c r="F43" t="s">
        <v>458</v>
      </c>
      <c r="G43" s="11"/>
    </row>
    <row r="44" spans="1:7" x14ac:dyDescent="0.25">
      <c r="A44">
        <v>41</v>
      </c>
      <c r="B44" t="s">
        <v>457</v>
      </c>
      <c r="C44">
        <f>12527.96*2</f>
        <v>25055.919999999998</v>
      </c>
      <c r="D44">
        <f>C44-2328.13*2</f>
        <v>20399.659999999996</v>
      </c>
      <c r="E44" t="s">
        <v>387</v>
      </c>
      <c r="F44" t="s">
        <v>458</v>
      </c>
      <c r="G44" s="11"/>
    </row>
    <row r="45" spans="1:7" x14ac:dyDescent="0.25">
      <c r="A45">
        <v>42</v>
      </c>
      <c r="B45" t="s">
        <v>457</v>
      </c>
      <c r="C45">
        <f>13402.02*2</f>
        <v>26804.04</v>
      </c>
      <c r="D45">
        <f>C45-2514.81*2</f>
        <v>21774.420000000002</v>
      </c>
      <c r="E45" t="s">
        <v>387</v>
      </c>
      <c r="F45" t="s">
        <v>458</v>
      </c>
      <c r="G45" s="11"/>
    </row>
    <row r="46" spans="1:7" x14ac:dyDescent="0.25">
      <c r="A46">
        <v>43</v>
      </c>
      <c r="B46" t="s">
        <v>457</v>
      </c>
      <c r="C46">
        <f>10769.81*2</f>
        <v>21539.62</v>
      </c>
      <c r="D46" s="8">
        <f>C46-1952.56*2</f>
        <v>17634.5</v>
      </c>
      <c r="E46" t="s">
        <v>387</v>
      </c>
      <c r="F46" t="s">
        <v>458</v>
      </c>
      <c r="G46" s="11"/>
    </row>
    <row r="47" spans="1:7" x14ac:dyDescent="0.25">
      <c r="A47">
        <v>44</v>
      </c>
      <c r="B47" t="s">
        <v>457</v>
      </c>
      <c r="C47">
        <f>14566.36*2</f>
        <v>29132.720000000001</v>
      </c>
      <c r="D47">
        <f>C47-2763.48*2</f>
        <v>23605.760000000002</v>
      </c>
      <c r="E47" t="s">
        <v>387</v>
      </c>
      <c r="F47" t="s">
        <v>458</v>
      </c>
      <c r="G47" s="11"/>
    </row>
    <row r="48" spans="1:7" x14ac:dyDescent="0.25">
      <c r="A48">
        <v>45</v>
      </c>
      <c r="B48" t="s">
        <v>457</v>
      </c>
      <c r="C48" s="8">
        <f>4060.75*2</f>
        <v>8121.5</v>
      </c>
      <c r="D48">
        <f>C48-352.52*2</f>
        <v>7416.46</v>
      </c>
      <c r="E48" t="s">
        <v>387</v>
      </c>
      <c r="F48" t="s">
        <v>458</v>
      </c>
      <c r="G48" s="11"/>
    </row>
    <row r="49" spans="1:7" x14ac:dyDescent="0.25">
      <c r="A49">
        <v>46</v>
      </c>
      <c r="B49" t="s">
        <v>457</v>
      </c>
      <c r="C49">
        <f>12879.63*2</f>
        <v>25759.26</v>
      </c>
      <c r="D49">
        <f>C49-2403.2*2</f>
        <v>20952.86</v>
      </c>
      <c r="E49" t="s">
        <v>387</v>
      </c>
      <c r="F49" t="s">
        <v>458</v>
      </c>
      <c r="G49" s="11"/>
    </row>
    <row r="50" spans="1:7" x14ac:dyDescent="0.25">
      <c r="A50">
        <v>47</v>
      </c>
      <c r="B50" t="s">
        <v>457</v>
      </c>
      <c r="C50">
        <f>9004.26*2</f>
        <v>18008.52</v>
      </c>
      <c r="D50" s="8">
        <f>C50-1143.51*2</f>
        <v>15721.5</v>
      </c>
      <c r="E50" t="s">
        <v>387</v>
      </c>
      <c r="F50" t="s">
        <v>458</v>
      </c>
      <c r="G50" s="11"/>
    </row>
    <row r="51" spans="1:7" x14ac:dyDescent="0.25">
      <c r="A51">
        <v>48</v>
      </c>
      <c r="B51" t="s">
        <v>457</v>
      </c>
      <c r="C51">
        <f>10769.81*2</f>
        <v>21539.62</v>
      </c>
      <c r="D51" s="8">
        <f>C51-1425.96*2</f>
        <v>18687.699999999997</v>
      </c>
      <c r="E51" t="s">
        <v>387</v>
      </c>
      <c r="F51" t="s">
        <v>458</v>
      </c>
      <c r="G51" s="11"/>
    </row>
    <row r="52" spans="1:7" x14ac:dyDescent="0.25">
      <c r="A52">
        <v>49</v>
      </c>
      <c r="B52" t="s">
        <v>457</v>
      </c>
      <c r="C52">
        <f>4031.32*2</f>
        <v>8062.64</v>
      </c>
      <c r="D52">
        <f>C52-430.59*2</f>
        <v>7201.46</v>
      </c>
      <c r="E52" t="s">
        <v>387</v>
      </c>
      <c r="F52" t="s">
        <v>458</v>
      </c>
      <c r="G52" s="11"/>
    </row>
    <row r="53" spans="1:7" x14ac:dyDescent="0.25">
      <c r="A53">
        <v>50</v>
      </c>
      <c r="B53" t="s">
        <v>457</v>
      </c>
      <c r="C53">
        <f>10769.81*2</f>
        <v>21539.62</v>
      </c>
      <c r="D53" s="8">
        <f>C53-1425.96*2</f>
        <v>18687.699999999997</v>
      </c>
      <c r="E53" t="s">
        <v>387</v>
      </c>
      <c r="F53" t="s">
        <v>458</v>
      </c>
      <c r="G53" s="11"/>
    </row>
    <row r="54" spans="1:7" x14ac:dyDescent="0.25">
      <c r="A54">
        <v>65</v>
      </c>
      <c r="B54" t="s">
        <v>457</v>
      </c>
      <c r="C54">
        <v>11203.42</v>
      </c>
      <c r="D54">
        <f>C54-864.56</f>
        <v>10338.86</v>
      </c>
      <c r="E54" t="s">
        <v>387</v>
      </c>
      <c r="F54" t="s">
        <v>458</v>
      </c>
    </row>
    <row r="55" spans="1:7" x14ac:dyDescent="0.25">
      <c r="A55">
        <v>66</v>
      </c>
      <c r="B55" t="s">
        <v>457</v>
      </c>
      <c r="C55">
        <v>8417.8700000000008</v>
      </c>
      <c r="D55">
        <f>C55-561.28</f>
        <v>7856.5900000000011</v>
      </c>
      <c r="E55" t="s">
        <v>387</v>
      </c>
      <c r="F55" t="s">
        <v>458</v>
      </c>
    </row>
    <row r="56" spans="1:7" x14ac:dyDescent="0.25">
      <c r="A56">
        <v>64</v>
      </c>
      <c r="B56" t="s">
        <v>457</v>
      </c>
      <c r="C56">
        <v>8418.86</v>
      </c>
      <c r="D56">
        <f>C56-561.6</f>
        <v>7857.26</v>
      </c>
      <c r="E56" t="s">
        <v>387</v>
      </c>
      <c r="F56" t="s">
        <v>458</v>
      </c>
    </row>
    <row r="57" spans="1:7" x14ac:dyDescent="0.25">
      <c r="A57">
        <v>61</v>
      </c>
      <c r="B57" t="s">
        <v>457</v>
      </c>
      <c r="C57">
        <v>8354.83</v>
      </c>
      <c r="D57">
        <f>C57-834.92</f>
        <v>7519.91</v>
      </c>
      <c r="E57" t="s">
        <v>387</v>
      </c>
      <c r="F57" t="s">
        <v>458</v>
      </c>
    </row>
    <row r="58" spans="1:7" x14ac:dyDescent="0.25">
      <c r="A58">
        <v>62</v>
      </c>
      <c r="B58" t="s">
        <v>457</v>
      </c>
      <c r="C58">
        <v>7558.87</v>
      </c>
      <c r="D58">
        <f>C58-688.28</f>
        <v>6870.59</v>
      </c>
      <c r="E58" t="s">
        <v>387</v>
      </c>
      <c r="F58" t="s">
        <v>458</v>
      </c>
    </row>
    <row r="59" spans="1:7" x14ac:dyDescent="0.25">
      <c r="A59">
        <v>63</v>
      </c>
      <c r="B59" t="s">
        <v>457</v>
      </c>
      <c r="C59">
        <v>5669.15</v>
      </c>
      <c r="D59">
        <f>C59-385.92</f>
        <v>5283.23</v>
      </c>
      <c r="E59" t="s">
        <v>387</v>
      </c>
      <c r="F59" t="s">
        <v>458</v>
      </c>
    </row>
    <row r="60" spans="1:7" x14ac:dyDescent="0.25">
      <c r="A60">
        <v>67</v>
      </c>
      <c r="B60" t="s">
        <v>457</v>
      </c>
      <c r="C60">
        <v>4588.51</v>
      </c>
      <c r="D60">
        <f>C60-213.02</f>
        <v>4375.49</v>
      </c>
      <c r="E60" t="s">
        <v>387</v>
      </c>
      <c r="F60" t="s">
        <v>458</v>
      </c>
    </row>
    <row r="61" spans="1:7" x14ac:dyDescent="0.25">
      <c r="A61">
        <v>54</v>
      </c>
      <c r="B61" t="s">
        <v>457</v>
      </c>
      <c r="C61">
        <v>24408.79</v>
      </c>
      <c r="D61">
        <f>C61-4518</f>
        <v>19890.79</v>
      </c>
      <c r="E61" t="s">
        <v>387</v>
      </c>
      <c r="F61" t="s">
        <v>458</v>
      </c>
    </row>
    <row r="62" spans="1:7" x14ac:dyDescent="0.25">
      <c r="A62">
        <v>55</v>
      </c>
      <c r="B62" t="s">
        <v>457</v>
      </c>
      <c r="C62" s="8">
        <v>14271.8</v>
      </c>
      <c r="D62" s="8">
        <f>C62-2352.74</f>
        <v>11919.06</v>
      </c>
      <c r="E62" t="s">
        <v>387</v>
      </c>
      <c r="F62" t="s">
        <v>458</v>
      </c>
    </row>
    <row r="63" spans="1:7" x14ac:dyDescent="0.25">
      <c r="A63">
        <v>56</v>
      </c>
      <c r="B63" t="s">
        <v>457</v>
      </c>
      <c r="C63">
        <v>11700.64</v>
      </c>
      <c r="D63" s="8">
        <f>C63-1803.54</f>
        <v>9897.0999999999985</v>
      </c>
      <c r="E63" t="s">
        <v>387</v>
      </c>
      <c r="F63" t="s">
        <v>458</v>
      </c>
    </row>
    <row r="64" spans="1:7" x14ac:dyDescent="0.25">
      <c r="A64">
        <v>57</v>
      </c>
      <c r="B64" t="s">
        <v>457</v>
      </c>
      <c r="C64" s="8">
        <v>22429.7</v>
      </c>
      <c r="D64" s="8">
        <f>C64-4095.26</f>
        <v>18334.440000000002</v>
      </c>
      <c r="E64" t="s">
        <v>387</v>
      </c>
      <c r="F64" t="s">
        <v>458</v>
      </c>
    </row>
    <row r="65" spans="1:6" x14ac:dyDescent="0.25">
      <c r="A65">
        <v>58</v>
      </c>
      <c r="B65" t="s">
        <v>457</v>
      </c>
      <c r="C65">
        <f>17833.45</f>
        <v>17833.45</v>
      </c>
      <c r="D65">
        <f>C65-3113.5</f>
        <v>14719.95</v>
      </c>
      <c r="E65" t="s">
        <v>387</v>
      </c>
      <c r="F65" t="s">
        <v>458</v>
      </c>
    </row>
    <row r="66" spans="1:6" x14ac:dyDescent="0.25">
      <c r="A66">
        <v>59</v>
      </c>
      <c r="B66" t="s">
        <v>457</v>
      </c>
      <c r="C66">
        <v>21110.31</v>
      </c>
      <c r="D66">
        <f>C66-3813.44</f>
        <v>17296.870000000003</v>
      </c>
      <c r="E66" t="s">
        <v>387</v>
      </c>
      <c r="F66" t="s">
        <v>458</v>
      </c>
    </row>
    <row r="67" spans="1:6" x14ac:dyDescent="0.25">
      <c r="A67">
        <v>60</v>
      </c>
      <c r="B67" t="s">
        <v>457</v>
      </c>
      <c r="C67">
        <v>16987.740000000002</v>
      </c>
      <c r="D67">
        <f>C67-2896.55</f>
        <v>14091.190000000002</v>
      </c>
      <c r="E67" t="s">
        <v>387</v>
      </c>
      <c r="F67" t="s">
        <v>458</v>
      </c>
    </row>
    <row r="68" spans="1:6" x14ac:dyDescent="0.25">
      <c r="A68">
        <v>52</v>
      </c>
      <c r="B68" t="s">
        <v>457</v>
      </c>
      <c r="C68">
        <v>8100.21</v>
      </c>
      <c r="D68">
        <f>C68-1034.48</f>
        <v>7065.73</v>
      </c>
      <c r="E68" t="s">
        <v>387</v>
      </c>
      <c r="F68" t="s">
        <v>458</v>
      </c>
    </row>
    <row r="69" spans="1:6" x14ac:dyDescent="0.25">
      <c r="A69">
        <v>53</v>
      </c>
      <c r="B69" t="s">
        <v>457</v>
      </c>
      <c r="C69">
        <v>27707.279999999999</v>
      </c>
      <c r="D69">
        <f>C69-5222.55</f>
        <v>22484.73</v>
      </c>
      <c r="E69" t="s">
        <v>387</v>
      </c>
      <c r="F69" t="s">
        <v>458</v>
      </c>
    </row>
    <row r="70" spans="1:6" x14ac:dyDescent="0.25">
      <c r="A70">
        <v>51</v>
      </c>
      <c r="B70" t="s">
        <v>457</v>
      </c>
      <c r="C70">
        <v>25591.919999999998</v>
      </c>
      <c r="D70">
        <f>C70-4770.71</f>
        <v>20821.21</v>
      </c>
      <c r="E70" t="s">
        <v>387</v>
      </c>
      <c r="F70" t="s">
        <v>458</v>
      </c>
    </row>
  </sheetData>
  <pageMargins left="0.7" right="0.7" top="0.75" bottom="0.75" header="0.3" footer="0.3"/>
  <ignoredErrors>
    <ignoredError sqref="C23:D23 C52:D5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0"/>
  <sheetViews>
    <sheetView topLeftCell="A53" workbookViewId="0">
      <selection activeCell="A71" sqref="A7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8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8" x14ac:dyDescent="0.25">
      <c r="A4">
        <v>1</v>
      </c>
      <c r="B4" t="s">
        <v>389</v>
      </c>
      <c r="C4">
        <f>'Reporte de Formatos'!M8</f>
        <v>106103.15</v>
      </c>
      <c r="D4">
        <f>'Reporte de Formatos'!O8</f>
        <v>75028.77</v>
      </c>
      <c r="E4" t="s">
        <v>387</v>
      </c>
      <c r="F4" t="s">
        <v>390</v>
      </c>
      <c r="G4" s="3"/>
      <c r="H4" s="3"/>
    </row>
    <row r="5" spans="1:8" x14ac:dyDescent="0.25">
      <c r="A5">
        <v>2</v>
      </c>
      <c r="B5" t="s">
        <v>389</v>
      </c>
      <c r="C5">
        <f>'Reporte de Formatos'!M9</f>
        <v>47100.369999999995</v>
      </c>
      <c r="D5">
        <f>'Reporte de Formatos'!O9</f>
        <v>37071.69</v>
      </c>
      <c r="E5" t="s">
        <v>387</v>
      </c>
      <c r="F5" t="s">
        <v>390</v>
      </c>
    </row>
    <row r="6" spans="1:8" x14ac:dyDescent="0.25">
      <c r="A6">
        <v>3</v>
      </c>
      <c r="B6" t="s">
        <v>389</v>
      </c>
      <c r="C6">
        <f>'Reporte de Formatos'!M10</f>
        <v>47100.369999999995</v>
      </c>
      <c r="D6">
        <f>'Reporte de Formatos'!O10</f>
        <v>37071.69</v>
      </c>
      <c r="E6" t="s">
        <v>387</v>
      </c>
      <c r="F6" t="s">
        <v>390</v>
      </c>
    </row>
    <row r="7" spans="1:8" x14ac:dyDescent="0.25">
      <c r="A7">
        <v>4</v>
      </c>
      <c r="B7" t="s">
        <v>389</v>
      </c>
      <c r="C7">
        <f>'Reporte de Formatos'!M11</f>
        <v>72466.399999999994</v>
      </c>
      <c r="D7">
        <f>'Reporte de Formatos'!O11</f>
        <v>54578.04</v>
      </c>
      <c r="E7" t="s">
        <v>387</v>
      </c>
      <c r="F7" t="s">
        <v>390</v>
      </c>
      <c r="G7" s="3"/>
      <c r="H7" s="3"/>
    </row>
    <row r="8" spans="1:8" x14ac:dyDescent="0.25">
      <c r="A8">
        <v>5</v>
      </c>
      <c r="B8" t="s">
        <v>389</v>
      </c>
      <c r="C8">
        <f>'Reporte de Formatos'!M12</f>
        <v>47100.37</v>
      </c>
      <c r="D8">
        <f>'Reporte de Formatos'!O12</f>
        <v>37071.69</v>
      </c>
      <c r="E8" t="s">
        <v>387</v>
      </c>
      <c r="F8" t="s">
        <v>390</v>
      </c>
      <c r="H8" s="6"/>
    </row>
    <row r="9" spans="1:8" x14ac:dyDescent="0.25">
      <c r="A9">
        <v>6</v>
      </c>
      <c r="B9" t="s">
        <v>389</v>
      </c>
      <c r="C9">
        <f>'Reporte de Formatos'!M13</f>
        <v>23644.739999999998</v>
      </c>
      <c r="D9">
        <f>'Reporte de Formatos'!O13</f>
        <v>19745.53</v>
      </c>
      <c r="E9" t="s">
        <v>387</v>
      </c>
      <c r="F9" t="s">
        <v>390</v>
      </c>
    </row>
    <row r="10" spans="1:8" x14ac:dyDescent="0.25">
      <c r="A10">
        <v>7</v>
      </c>
      <c r="B10" t="s">
        <v>389</v>
      </c>
      <c r="C10">
        <f>'Reporte de Formatos'!M14</f>
        <v>47100.369999999995</v>
      </c>
      <c r="D10">
        <f>'Reporte de Formatos'!O14</f>
        <v>37071.69</v>
      </c>
      <c r="E10" t="s">
        <v>387</v>
      </c>
      <c r="F10" t="s">
        <v>390</v>
      </c>
    </row>
    <row r="11" spans="1:8" x14ac:dyDescent="0.25">
      <c r="A11">
        <v>8</v>
      </c>
      <c r="B11" t="s">
        <v>389</v>
      </c>
      <c r="C11">
        <f>'Reporte de Formatos'!M15</f>
        <v>23644.739999999998</v>
      </c>
      <c r="D11">
        <f>'Reporte de Formatos'!O15</f>
        <v>19745.53</v>
      </c>
      <c r="E11" t="s">
        <v>387</v>
      </c>
      <c r="F11" t="s">
        <v>390</v>
      </c>
    </row>
    <row r="12" spans="1:8" x14ac:dyDescent="0.25">
      <c r="A12">
        <v>9</v>
      </c>
      <c r="B12" t="s">
        <v>389</v>
      </c>
      <c r="C12">
        <f>'Reporte de Formatos'!M16</f>
        <v>23644.739999999998</v>
      </c>
      <c r="D12">
        <f>'Reporte de Formatos'!O16</f>
        <v>19745.53</v>
      </c>
      <c r="E12" t="s">
        <v>387</v>
      </c>
      <c r="F12" t="s">
        <v>390</v>
      </c>
      <c r="G12" s="3"/>
      <c r="H12" s="3"/>
    </row>
    <row r="13" spans="1:8" x14ac:dyDescent="0.25">
      <c r="A13">
        <v>10</v>
      </c>
      <c r="B13" t="s">
        <v>389</v>
      </c>
      <c r="C13">
        <f>'Reporte de Formatos'!M17</f>
        <v>32232.489999999998</v>
      </c>
      <c r="D13">
        <f>'Reporte de Formatos'!O17</f>
        <v>26196.35</v>
      </c>
      <c r="E13" t="s">
        <v>387</v>
      </c>
      <c r="F13" t="s">
        <v>390</v>
      </c>
    </row>
    <row r="14" spans="1:8" x14ac:dyDescent="0.25">
      <c r="A14">
        <v>11</v>
      </c>
      <c r="B14" t="s">
        <v>389</v>
      </c>
      <c r="C14">
        <f>'Reporte de Formatos'!M18</f>
        <v>47100.369999999995</v>
      </c>
      <c r="D14">
        <f>'Reporte de Formatos'!O18</f>
        <v>37071.69</v>
      </c>
      <c r="E14" t="s">
        <v>387</v>
      </c>
      <c r="F14" t="s">
        <v>390</v>
      </c>
      <c r="G14" s="7"/>
      <c r="H14" s="7"/>
    </row>
    <row r="15" spans="1:8" x14ac:dyDescent="0.25">
      <c r="A15">
        <v>12</v>
      </c>
      <c r="B15" t="s">
        <v>389</v>
      </c>
      <c r="C15">
        <f>'Reporte de Formatos'!M19</f>
        <v>23644.739999999998</v>
      </c>
      <c r="D15">
        <f>'Reporte de Formatos'!O19</f>
        <v>19745.53</v>
      </c>
      <c r="E15" t="s">
        <v>387</v>
      </c>
      <c r="F15" t="s">
        <v>390</v>
      </c>
      <c r="G15" s="3"/>
      <c r="H15" s="3"/>
    </row>
    <row r="16" spans="1:8" x14ac:dyDescent="0.25">
      <c r="A16">
        <v>13</v>
      </c>
      <c r="B16" t="s">
        <v>389</v>
      </c>
      <c r="C16">
        <f>'Reporte de Formatos'!M20</f>
        <v>23644.739999999998</v>
      </c>
      <c r="D16">
        <f>'Reporte de Formatos'!O20</f>
        <v>19745.53</v>
      </c>
      <c r="E16" t="s">
        <v>387</v>
      </c>
      <c r="F16" t="s">
        <v>390</v>
      </c>
    </row>
    <row r="17" spans="1:8" x14ac:dyDescent="0.25">
      <c r="A17">
        <v>14</v>
      </c>
      <c r="B17" t="s">
        <v>389</v>
      </c>
      <c r="C17">
        <f>'Reporte de Formatos'!M21</f>
        <v>39566.79</v>
      </c>
      <c r="D17">
        <f>'Reporte de Formatos'!O21</f>
        <v>31737.58</v>
      </c>
      <c r="E17" t="s">
        <v>387</v>
      </c>
      <c r="F17" t="s">
        <v>390</v>
      </c>
      <c r="G17" s="3"/>
      <c r="H17" s="3"/>
    </row>
    <row r="18" spans="1:8" x14ac:dyDescent="0.25">
      <c r="A18">
        <v>15</v>
      </c>
      <c r="B18" t="s">
        <v>389</v>
      </c>
      <c r="C18">
        <f>'Reporte de Formatos'!M22</f>
        <v>23644.739999999998</v>
      </c>
      <c r="D18">
        <f>'Reporte de Formatos'!O22</f>
        <v>19745.53</v>
      </c>
      <c r="E18" t="s">
        <v>387</v>
      </c>
      <c r="F18" t="s">
        <v>390</v>
      </c>
      <c r="G18" s="3"/>
      <c r="H18" s="3"/>
    </row>
    <row r="19" spans="1:8" x14ac:dyDescent="0.25">
      <c r="A19">
        <v>16</v>
      </c>
      <c r="B19" t="s">
        <v>389</v>
      </c>
      <c r="C19">
        <f>'Reporte de Formatos'!M23</f>
        <v>23644.739999999998</v>
      </c>
      <c r="D19">
        <f>'Reporte de Formatos'!O23</f>
        <v>19745.53</v>
      </c>
      <c r="E19" t="s">
        <v>387</v>
      </c>
      <c r="F19" t="s">
        <v>390</v>
      </c>
      <c r="G19" s="3"/>
      <c r="H19" s="3"/>
    </row>
    <row r="20" spans="1:8" x14ac:dyDescent="0.25">
      <c r="A20">
        <v>17</v>
      </c>
      <c r="B20" t="s">
        <v>389</v>
      </c>
      <c r="C20">
        <f>'Reporte de Formatos'!M24</f>
        <v>15076.92</v>
      </c>
      <c r="D20">
        <f>'Reporte de Formatos'!O24</f>
        <v>13484.66</v>
      </c>
      <c r="E20" t="s">
        <v>387</v>
      </c>
      <c r="F20" t="s">
        <v>390</v>
      </c>
    </row>
    <row r="21" spans="1:8" x14ac:dyDescent="0.25">
      <c r="A21">
        <v>18</v>
      </c>
      <c r="B21" t="s">
        <v>389</v>
      </c>
      <c r="C21">
        <f>'Reporte de Formatos'!M25</f>
        <v>15076.92</v>
      </c>
      <c r="D21">
        <f>'Reporte de Formatos'!O25</f>
        <v>13484.66</v>
      </c>
      <c r="E21" t="s">
        <v>387</v>
      </c>
      <c r="F21" t="s">
        <v>390</v>
      </c>
    </row>
    <row r="22" spans="1:8" x14ac:dyDescent="0.25">
      <c r="A22">
        <v>19</v>
      </c>
      <c r="B22" t="s">
        <v>389</v>
      </c>
      <c r="C22">
        <f>'Reporte de Formatos'!M26</f>
        <v>11762.72</v>
      </c>
      <c r="D22">
        <f>'Reporte de Formatos'!O26</f>
        <v>10701.39</v>
      </c>
      <c r="E22" t="s">
        <v>387</v>
      </c>
      <c r="F22" t="s">
        <v>390</v>
      </c>
    </row>
    <row r="23" spans="1:8" x14ac:dyDescent="0.25">
      <c r="A23">
        <v>20</v>
      </c>
      <c r="B23" t="s">
        <v>389</v>
      </c>
      <c r="C23">
        <f>'Reporte de Formatos'!M27</f>
        <v>11009.18</v>
      </c>
      <c r="D23">
        <f>'Reporte de Formatos'!O27</f>
        <v>10068.57</v>
      </c>
      <c r="E23" t="s">
        <v>387</v>
      </c>
      <c r="F23" t="s">
        <v>390</v>
      </c>
    </row>
    <row r="24" spans="1:8" x14ac:dyDescent="0.25">
      <c r="A24">
        <v>21</v>
      </c>
      <c r="B24" t="s">
        <v>389</v>
      </c>
      <c r="C24">
        <f>'Reporte de Formatos'!M28</f>
        <v>11762.72</v>
      </c>
      <c r="D24">
        <f>'Reporte de Formatos'!O28</f>
        <v>10690.71</v>
      </c>
      <c r="E24" t="s">
        <v>387</v>
      </c>
      <c r="F24" t="s">
        <v>390</v>
      </c>
    </row>
    <row r="25" spans="1:8" x14ac:dyDescent="0.25">
      <c r="A25">
        <v>22</v>
      </c>
      <c r="B25" t="s">
        <v>389</v>
      </c>
      <c r="C25" s="8">
        <f>'Reporte de Formatos'!M29</f>
        <v>13269.7</v>
      </c>
      <c r="D25">
        <f>'Reporte de Formatos'!O29</f>
        <v>12640.880000000001</v>
      </c>
      <c r="E25" t="s">
        <v>387</v>
      </c>
      <c r="F25" t="s">
        <v>390</v>
      </c>
    </row>
    <row r="26" spans="1:8" x14ac:dyDescent="0.25">
      <c r="A26">
        <v>23</v>
      </c>
      <c r="B26" t="s">
        <v>389</v>
      </c>
      <c r="C26">
        <f>'Reporte de Formatos'!M30</f>
        <v>13829.42</v>
      </c>
      <c r="D26">
        <f>'Reporte de Formatos'!O30</f>
        <v>13150.45</v>
      </c>
      <c r="E26" t="s">
        <v>387</v>
      </c>
      <c r="F26" t="s">
        <v>390</v>
      </c>
    </row>
    <row r="27" spans="1:8" x14ac:dyDescent="0.25">
      <c r="A27">
        <v>24</v>
      </c>
      <c r="B27" t="s">
        <v>389</v>
      </c>
      <c r="C27">
        <f>'Reporte de Formatos'!M31</f>
        <v>12265.380000000001</v>
      </c>
      <c r="D27">
        <f>'Reporte de Formatos'!O31</f>
        <v>11123.490000000002</v>
      </c>
      <c r="E27" t="s">
        <v>387</v>
      </c>
      <c r="F27" t="s">
        <v>390</v>
      </c>
    </row>
    <row r="28" spans="1:8" x14ac:dyDescent="0.25">
      <c r="A28">
        <v>25</v>
      </c>
      <c r="B28" t="s">
        <v>389</v>
      </c>
      <c r="C28">
        <f>'Reporte de Formatos'!M32</f>
        <v>15076.92</v>
      </c>
      <c r="D28">
        <f>'Reporte de Formatos'!O32</f>
        <v>13484.66</v>
      </c>
      <c r="E28" t="s">
        <v>387</v>
      </c>
      <c r="F28" t="s">
        <v>390</v>
      </c>
    </row>
    <row r="29" spans="1:8" x14ac:dyDescent="0.25">
      <c r="A29">
        <v>26</v>
      </c>
      <c r="B29" t="s">
        <v>389</v>
      </c>
      <c r="C29">
        <f>'Reporte de Formatos'!M33</f>
        <v>11762.72</v>
      </c>
      <c r="D29">
        <f>'Reporte de Formatos'!O33</f>
        <v>10701.39</v>
      </c>
      <c r="E29" t="s">
        <v>387</v>
      </c>
      <c r="F29" t="s">
        <v>390</v>
      </c>
    </row>
    <row r="30" spans="1:8" x14ac:dyDescent="0.25">
      <c r="A30">
        <v>27</v>
      </c>
      <c r="B30" t="s">
        <v>389</v>
      </c>
      <c r="C30">
        <f>'Reporte de Formatos'!M34</f>
        <v>12892.76</v>
      </c>
      <c r="D30">
        <f>'Reporte de Formatos'!O34</f>
        <v>11650.380000000001</v>
      </c>
      <c r="E30" t="s">
        <v>387</v>
      </c>
      <c r="F30" t="s">
        <v>390</v>
      </c>
    </row>
    <row r="31" spans="1:8" x14ac:dyDescent="0.25">
      <c r="A31">
        <v>28</v>
      </c>
      <c r="B31" t="s">
        <v>389</v>
      </c>
      <c r="C31" s="8">
        <f>'Reporte de Formatos'!M35</f>
        <v>11009.2</v>
      </c>
      <c r="D31">
        <f>'Reporte de Formatos'!O35</f>
        <v>10565.990000000002</v>
      </c>
      <c r="E31" t="s">
        <v>387</v>
      </c>
      <c r="F31" t="s">
        <v>390</v>
      </c>
    </row>
    <row r="32" spans="1:8" x14ac:dyDescent="0.25">
      <c r="A32">
        <v>29</v>
      </c>
      <c r="B32" t="s">
        <v>389</v>
      </c>
      <c r="C32">
        <f>'Reporte de Formatos'!M36</f>
        <v>13829.42</v>
      </c>
      <c r="D32">
        <f>'Reporte de Formatos'!O36</f>
        <v>12437.01</v>
      </c>
      <c r="E32" t="s">
        <v>387</v>
      </c>
      <c r="F32" t="s">
        <v>390</v>
      </c>
    </row>
    <row r="33" spans="1:6" x14ac:dyDescent="0.25">
      <c r="A33">
        <v>30</v>
      </c>
      <c r="B33" t="s">
        <v>389</v>
      </c>
      <c r="C33">
        <f>'Reporte de Formatos'!M37</f>
        <v>15453.66</v>
      </c>
      <c r="D33">
        <f>'Reporte de Formatos'!O37</f>
        <v>13801.04</v>
      </c>
      <c r="E33" t="s">
        <v>387</v>
      </c>
      <c r="F33" t="s">
        <v>390</v>
      </c>
    </row>
    <row r="34" spans="1:6" x14ac:dyDescent="0.25">
      <c r="A34">
        <v>31</v>
      </c>
      <c r="B34" t="s">
        <v>389</v>
      </c>
      <c r="C34">
        <f>'Reporte de Formatos'!M38</f>
        <v>12892.76</v>
      </c>
      <c r="D34">
        <f>'Reporte de Formatos'!O38</f>
        <v>11650.380000000001</v>
      </c>
      <c r="E34" t="s">
        <v>387</v>
      </c>
      <c r="F34" t="s">
        <v>390</v>
      </c>
    </row>
    <row r="35" spans="1:6" x14ac:dyDescent="0.25">
      <c r="A35">
        <v>32</v>
      </c>
      <c r="B35" t="s">
        <v>389</v>
      </c>
      <c r="C35">
        <f>'Reporte de Formatos'!M39</f>
        <v>15076.92</v>
      </c>
      <c r="D35">
        <f>'Reporte de Formatos'!O39</f>
        <v>13680.78</v>
      </c>
      <c r="E35" t="s">
        <v>387</v>
      </c>
      <c r="F35" t="s">
        <v>390</v>
      </c>
    </row>
    <row r="36" spans="1:6" x14ac:dyDescent="0.25">
      <c r="A36">
        <v>33</v>
      </c>
      <c r="B36" t="s">
        <v>389</v>
      </c>
      <c r="C36">
        <f>'Reporte de Formatos'!M40</f>
        <v>14206.16</v>
      </c>
      <c r="D36" s="8">
        <f>'Reporte de Formatos'!O40</f>
        <v>12753.4</v>
      </c>
      <c r="E36" t="s">
        <v>387</v>
      </c>
      <c r="F36" t="s">
        <v>390</v>
      </c>
    </row>
    <row r="37" spans="1:6" x14ac:dyDescent="0.25">
      <c r="A37">
        <v>34</v>
      </c>
      <c r="B37" t="s">
        <v>389</v>
      </c>
      <c r="C37">
        <f>'Reporte de Formatos'!M41</f>
        <v>12892.92</v>
      </c>
      <c r="D37">
        <f>'Reporte de Formatos'!O41</f>
        <v>11650.54</v>
      </c>
      <c r="E37" t="s">
        <v>387</v>
      </c>
      <c r="F37" t="s">
        <v>390</v>
      </c>
    </row>
    <row r="38" spans="1:6" x14ac:dyDescent="0.25">
      <c r="A38">
        <v>35</v>
      </c>
      <c r="B38" t="s">
        <v>389</v>
      </c>
      <c r="C38">
        <f>'Reporte de Formatos'!M42</f>
        <v>11762.72</v>
      </c>
      <c r="D38">
        <f>'Reporte de Formatos'!O42</f>
        <v>10701.39</v>
      </c>
      <c r="E38" t="s">
        <v>387</v>
      </c>
      <c r="F38" t="s">
        <v>390</v>
      </c>
    </row>
    <row r="39" spans="1:6" x14ac:dyDescent="0.25">
      <c r="A39">
        <v>36</v>
      </c>
      <c r="B39" t="s">
        <v>389</v>
      </c>
      <c r="C39">
        <f>'Reporte de Formatos'!M43</f>
        <v>14206.16</v>
      </c>
      <c r="D39" s="8">
        <f>'Reporte de Formatos'!O43</f>
        <v>12753.4</v>
      </c>
      <c r="E39" t="s">
        <v>387</v>
      </c>
      <c r="F39" t="s">
        <v>390</v>
      </c>
    </row>
    <row r="40" spans="1:6" x14ac:dyDescent="0.25">
      <c r="A40">
        <v>37</v>
      </c>
      <c r="B40" t="s">
        <v>389</v>
      </c>
      <c r="C40">
        <f>'Reporte de Formatos'!M44</f>
        <v>11009.18</v>
      </c>
      <c r="D40">
        <f>'Reporte de Formatos'!O44</f>
        <v>10068.57</v>
      </c>
      <c r="E40" t="s">
        <v>387</v>
      </c>
      <c r="F40" t="s">
        <v>390</v>
      </c>
    </row>
    <row r="41" spans="1:6" x14ac:dyDescent="0.25">
      <c r="A41">
        <v>38</v>
      </c>
      <c r="B41" t="s">
        <v>389</v>
      </c>
      <c r="C41">
        <f>'Reporte de Formatos'!M45</f>
        <v>11009.18</v>
      </c>
      <c r="D41">
        <f>'Reporte de Formatos'!O45</f>
        <v>10068.57</v>
      </c>
      <c r="E41" t="s">
        <v>387</v>
      </c>
      <c r="F41" t="s">
        <v>390</v>
      </c>
    </row>
    <row r="42" spans="1:6" x14ac:dyDescent="0.25">
      <c r="A42">
        <v>39</v>
      </c>
      <c r="B42" t="s">
        <v>389</v>
      </c>
      <c r="C42">
        <f>'Reporte de Formatos'!M46</f>
        <v>15076.92</v>
      </c>
      <c r="D42">
        <f>'Reporte de Formatos'!O46</f>
        <v>13484.66</v>
      </c>
      <c r="E42" t="s">
        <v>387</v>
      </c>
      <c r="F42" t="s">
        <v>390</v>
      </c>
    </row>
    <row r="43" spans="1:6" x14ac:dyDescent="0.25">
      <c r="A43">
        <v>40</v>
      </c>
      <c r="B43" t="s">
        <v>389</v>
      </c>
      <c r="C43">
        <f>'Reporte de Formatos'!M47</f>
        <v>15076.92</v>
      </c>
      <c r="D43">
        <f>'Reporte de Formatos'!O47</f>
        <v>13484.66</v>
      </c>
      <c r="E43" t="s">
        <v>387</v>
      </c>
      <c r="F43" t="s">
        <v>390</v>
      </c>
    </row>
    <row r="44" spans="1:6" x14ac:dyDescent="0.25">
      <c r="A44">
        <v>41</v>
      </c>
      <c r="B44" t="s">
        <v>389</v>
      </c>
      <c r="C44">
        <f>'Reporte de Formatos'!M48</f>
        <v>12265.380000000001</v>
      </c>
      <c r="D44" s="8">
        <f>'Reporte de Formatos'!O48</f>
        <v>11023</v>
      </c>
      <c r="E44" t="s">
        <v>387</v>
      </c>
      <c r="F44" t="s">
        <v>390</v>
      </c>
    </row>
    <row r="45" spans="1:6" x14ac:dyDescent="0.25">
      <c r="A45">
        <v>42</v>
      </c>
      <c r="B45" t="s">
        <v>389</v>
      </c>
      <c r="C45">
        <f>'Reporte de Formatos'!M49</f>
        <v>13829.42</v>
      </c>
      <c r="D45">
        <f>'Reporte de Formatos'!O49</f>
        <v>12437.01</v>
      </c>
      <c r="E45" t="s">
        <v>387</v>
      </c>
      <c r="F45" t="s">
        <v>390</v>
      </c>
    </row>
    <row r="46" spans="1:6" x14ac:dyDescent="0.25">
      <c r="A46">
        <v>43</v>
      </c>
      <c r="B46" t="s">
        <v>389</v>
      </c>
      <c r="C46">
        <f>'Reporte de Formatos'!M50</f>
        <v>11009.18</v>
      </c>
      <c r="D46">
        <f>'Reporte de Formatos'!O50</f>
        <v>10068.57</v>
      </c>
      <c r="E46" t="s">
        <v>387</v>
      </c>
      <c r="F46" t="s">
        <v>390</v>
      </c>
    </row>
    <row r="47" spans="1:6" x14ac:dyDescent="0.25">
      <c r="A47">
        <v>44</v>
      </c>
      <c r="B47" t="s">
        <v>389</v>
      </c>
      <c r="C47">
        <f>'Reporte de Formatos'!M51</f>
        <v>15076.92</v>
      </c>
      <c r="D47">
        <f>'Reporte de Formatos'!O51</f>
        <v>13484.66</v>
      </c>
      <c r="E47" t="s">
        <v>387</v>
      </c>
      <c r="F47" t="s">
        <v>390</v>
      </c>
    </row>
    <row r="48" spans="1:6" x14ac:dyDescent="0.25">
      <c r="A48">
        <v>45</v>
      </c>
      <c r="B48" t="s">
        <v>389</v>
      </c>
      <c r="C48">
        <f>'Reporte de Formatos'!M52</f>
        <v>11009.18</v>
      </c>
      <c r="D48">
        <f>'Reporte de Formatos'!O52</f>
        <v>10565.970000000001</v>
      </c>
      <c r="E48" t="s">
        <v>387</v>
      </c>
      <c r="F48" t="s">
        <v>390</v>
      </c>
    </row>
    <row r="49" spans="1:6" x14ac:dyDescent="0.25">
      <c r="A49">
        <v>46</v>
      </c>
      <c r="B49" t="s">
        <v>389</v>
      </c>
      <c r="C49">
        <f>'Reporte de Formatos'!M53</f>
        <v>12892.76</v>
      </c>
      <c r="D49">
        <f>'Reporte de Formatos'!O53</f>
        <v>11590.01</v>
      </c>
      <c r="E49" t="s">
        <v>387</v>
      </c>
      <c r="F49" t="s">
        <v>390</v>
      </c>
    </row>
    <row r="50" spans="1:6" x14ac:dyDescent="0.25">
      <c r="A50">
        <v>47</v>
      </c>
      <c r="B50" t="s">
        <v>389</v>
      </c>
      <c r="C50">
        <f>'Reporte de Formatos'!M54</f>
        <v>11008.78</v>
      </c>
      <c r="D50">
        <f>'Reporte de Formatos'!O54</f>
        <v>10565.570000000002</v>
      </c>
      <c r="E50" t="s">
        <v>387</v>
      </c>
      <c r="F50" t="s">
        <v>390</v>
      </c>
    </row>
    <row r="51" spans="1:6" x14ac:dyDescent="0.25">
      <c r="A51">
        <v>48</v>
      </c>
      <c r="B51" t="s">
        <v>389</v>
      </c>
      <c r="C51">
        <f>'Reporte de Formatos'!M55</f>
        <v>11008.78</v>
      </c>
      <c r="D51">
        <f>'Reporte de Formatos'!O55</f>
        <v>10565.570000000002</v>
      </c>
      <c r="E51" t="s">
        <v>387</v>
      </c>
      <c r="F51" t="s">
        <v>390</v>
      </c>
    </row>
    <row r="52" spans="1:6" x14ac:dyDescent="0.25">
      <c r="A52">
        <v>49</v>
      </c>
      <c r="B52" t="s">
        <v>389</v>
      </c>
      <c r="C52">
        <f>'Reporte de Formatos'!M56</f>
        <v>11009.18</v>
      </c>
      <c r="D52">
        <f>'Reporte de Formatos'!O56</f>
        <v>10565.970000000001</v>
      </c>
      <c r="E52" t="s">
        <v>387</v>
      </c>
      <c r="F52" t="s">
        <v>390</v>
      </c>
    </row>
    <row r="53" spans="1:6" x14ac:dyDescent="0.25">
      <c r="A53">
        <v>50</v>
      </c>
      <c r="B53" t="s">
        <v>389</v>
      </c>
      <c r="C53" s="8">
        <f>'Reporte de Formatos'!M57</f>
        <v>11009.18</v>
      </c>
      <c r="D53" s="8">
        <f>'Reporte de Formatos'!O57</f>
        <v>10565.970000000001</v>
      </c>
      <c r="E53" t="s">
        <v>387</v>
      </c>
      <c r="F53" t="s">
        <v>390</v>
      </c>
    </row>
    <row r="54" spans="1:6" x14ac:dyDescent="0.25">
      <c r="A54">
        <v>51</v>
      </c>
      <c r="B54" t="s">
        <v>389</v>
      </c>
      <c r="C54" s="8">
        <f>'Reporte de Formatos'!M58</f>
        <v>8491.34</v>
      </c>
      <c r="D54" s="8">
        <f>'Reporte de Formatos'!O58</f>
        <v>7663.24</v>
      </c>
      <c r="E54" t="s">
        <v>387</v>
      </c>
      <c r="F54" t="s">
        <v>390</v>
      </c>
    </row>
    <row r="55" spans="1:6" x14ac:dyDescent="0.25">
      <c r="A55">
        <v>52</v>
      </c>
      <c r="B55" t="s">
        <v>389</v>
      </c>
      <c r="C55" s="8">
        <f>'Reporte de Formatos'!M59</f>
        <v>8491.34</v>
      </c>
      <c r="D55" s="8">
        <f>'Reporte de Formatos'!O59</f>
        <v>7663.24</v>
      </c>
      <c r="E55" t="s">
        <v>387</v>
      </c>
      <c r="F55" t="s">
        <v>390</v>
      </c>
    </row>
    <row r="56" spans="1:6" x14ac:dyDescent="0.25">
      <c r="A56">
        <v>53</v>
      </c>
      <c r="B56" t="s">
        <v>389</v>
      </c>
      <c r="C56" s="8">
        <f>'Reporte de Formatos'!M60</f>
        <v>8492.34</v>
      </c>
      <c r="D56" s="8">
        <f>'Reporte de Formatos'!O60</f>
        <v>7663.24</v>
      </c>
      <c r="E56" t="s">
        <v>387</v>
      </c>
      <c r="F56" t="s">
        <v>390</v>
      </c>
    </row>
    <row r="57" spans="1:6" x14ac:dyDescent="0.25">
      <c r="A57">
        <v>54</v>
      </c>
      <c r="B57" t="s">
        <v>389</v>
      </c>
      <c r="C57" s="8">
        <f>'Reporte de Formatos'!M61</f>
        <v>12595.82</v>
      </c>
      <c r="D57" s="8">
        <f>'Reporte de Formatos'!O61</f>
        <v>11118.64</v>
      </c>
      <c r="E57" t="s">
        <v>387</v>
      </c>
      <c r="F57" t="s">
        <v>390</v>
      </c>
    </row>
    <row r="58" spans="1:6" x14ac:dyDescent="0.25">
      <c r="A58">
        <v>55</v>
      </c>
      <c r="B58" t="s">
        <v>389</v>
      </c>
      <c r="C58" s="8">
        <f>'Reporte de Formatos'!M62</f>
        <v>11395.82</v>
      </c>
      <c r="D58" s="8">
        <f>'Reporte de Formatos'!O62</f>
        <v>10143.34</v>
      </c>
      <c r="E58" t="s">
        <v>387</v>
      </c>
      <c r="F58" t="s">
        <v>390</v>
      </c>
    </row>
    <row r="59" spans="1:6" x14ac:dyDescent="0.25">
      <c r="A59">
        <v>56</v>
      </c>
      <c r="B59" t="s">
        <v>389</v>
      </c>
      <c r="C59" s="8">
        <f>'Reporte de Formatos'!M63</f>
        <v>11395.82</v>
      </c>
      <c r="D59" s="8">
        <f>'Reporte de Formatos'!O63</f>
        <v>10143.34</v>
      </c>
      <c r="E59" t="s">
        <v>387</v>
      </c>
      <c r="F59" t="s">
        <v>390</v>
      </c>
    </row>
    <row r="60" spans="1:6" x14ac:dyDescent="0.25">
      <c r="A60">
        <v>57</v>
      </c>
      <c r="B60" t="s">
        <v>389</v>
      </c>
      <c r="C60" s="8">
        <f>'Reporte de Formatos'!M64</f>
        <v>11895.82</v>
      </c>
      <c r="D60" s="8">
        <f>'Reporte de Formatos'!O64</f>
        <v>10591.45</v>
      </c>
      <c r="E60" t="s">
        <v>387</v>
      </c>
      <c r="F60" t="s">
        <v>390</v>
      </c>
    </row>
    <row r="61" spans="1:6" x14ac:dyDescent="0.25">
      <c r="A61">
        <v>58</v>
      </c>
      <c r="B61" t="s">
        <v>389</v>
      </c>
      <c r="C61" s="8">
        <f>'Reporte de Formatos'!M65</f>
        <v>18500</v>
      </c>
      <c r="D61" s="8">
        <f>'Reporte de Formatos'!O65</f>
        <v>15682.42</v>
      </c>
      <c r="E61" t="s">
        <v>387</v>
      </c>
      <c r="F61" t="s">
        <v>390</v>
      </c>
    </row>
    <row r="62" spans="1:6" x14ac:dyDescent="0.25">
      <c r="A62">
        <v>59</v>
      </c>
      <c r="B62" t="s">
        <v>389</v>
      </c>
      <c r="C62" s="8">
        <f>'Reporte de Formatos'!M66</f>
        <v>18500</v>
      </c>
      <c r="D62" s="8">
        <f>'Reporte de Formatos'!O66</f>
        <v>15682.42</v>
      </c>
      <c r="E62" t="s">
        <v>387</v>
      </c>
      <c r="F62" t="s">
        <v>390</v>
      </c>
    </row>
    <row r="63" spans="1:6" x14ac:dyDescent="0.25">
      <c r="A63">
        <v>60</v>
      </c>
      <c r="B63" t="s">
        <v>389</v>
      </c>
      <c r="C63" s="8">
        <f>'Reporte de Formatos'!M67</f>
        <v>17640</v>
      </c>
      <c r="D63" s="8">
        <f>'Reporte de Formatos'!O67</f>
        <v>15029.82</v>
      </c>
      <c r="E63" t="s">
        <v>387</v>
      </c>
      <c r="F63" t="s">
        <v>390</v>
      </c>
    </row>
    <row r="64" spans="1:6" x14ac:dyDescent="0.25">
      <c r="A64">
        <v>61</v>
      </c>
      <c r="B64" t="s">
        <v>389</v>
      </c>
      <c r="C64" s="8">
        <f>'Reporte de Formatos'!M68</f>
        <v>17000</v>
      </c>
      <c r="D64" s="8">
        <f>'Reporte de Formatos'!O68</f>
        <v>14543.92</v>
      </c>
      <c r="E64" t="s">
        <v>387</v>
      </c>
      <c r="F64" t="s">
        <v>390</v>
      </c>
    </row>
    <row r="65" spans="1:6" x14ac:dyDescent="0.25">
      <c r="A65">
        <v>62</v>
      </c>
      <c r="B65" t="s">
        <v>389</v>
      </c>
      <c r="C65" s="8">
        <f>'Reporte de Formatos'!M69</f>
        <v>17000</v>
      </c>
      <c r="D65" s="8">
        <f>'Reporte de Formatos'!O69</f>
        <v>14543.92</v>
      </c>
      <c r="E65" t="s">
        <v>387</v>
      </c>
      <c r="F65" t="s">
        <v>390</v>
      </c>
    </row>
    <row r="66" spans="1:6" x14ac:dyDescent="0.25">
      <c r="A66">
        <v>63</v>
      </c>
      <c r="B66" t="s">
        <v>389</v>
      </c>
      <c r="C66" s="8">
        <f>'Reporte de Formatos'!M70</f>
        <v>16000</v>
      </c>
      <c r="D66" s="8">
        <f>'Reporte de Formatos'!O70</f>
        <v>13784.82</v>
      </c>
      <c r="E66" t="s">
        <v>387</v>
      </c>
      <c r="F66" t="s">
        <v>390</v>
      </c>
    </row>
    <row r="67" spans="1:6" x14ac:dyDescent="0.25">
      <c r="A67">
        <v>64</v>
      </c>
      <c r="B67" t="s">
        <v>389</v>
      </c>
      <c r="C67" s="8">
        <f>'Reporte de Formatos'!M71</f>
        <v>15400</v>
      </c>
      <c r="D67" s="8">
        <f>'Reporte de Formatos'!O71</f>
        <v>13329.48</v>
      </c>
      <c r="E67" t="s">
        <v>387</v>
      </c>
      <c r="F67" t="s">
        <v>390</v>
      </c>
    </row>
    <row r="68" spans="1:6" x14ac:dyDescent="0.25">
      <c r="A68">
        <v>65</v>
      </c>
      <c r="B68" t="s">
        <v>389</v>
      </c>
      <c r="C68" s="8">
        <f>'Reporte de Formatos'!M72</f>
        <v>21000</v>
      </c>
      <c r="D68" s="8">
        <f>'Reporte de Formatos'!O72</f>
        <v>17573.12</v>
      </c>
      <c r="E68" t="s">
        <v>387</v>
      </c>
      <c r="F68" t="s">
        <v>390</v>
      </c>
    </row>
    <row r="69" spans="1:6" x14ac:dyDescent="0.25">
      <c r="A69">
        <v>66</v>
      </c>
      <c r="B69" t="s">
        <v>389</v>
      </c>
      <c r="C69" s="8">
        <f>'Reporte de Formatos'!M73</f>
        <v>21000</v>
      </c>
      <c r="D69" s="8">
        <f>'Reporte de Formatos'!O73</f>
        <v>17573.12</v>
      </c>
      <c r="E69" t="s">
        <v>387</v>
      </c>
      <c r="F69" t="s">
        <v>390</v>
      </c>
    </row>
    <row r="70" spans="1:6" x14ac:dyDescent="0.25">
      <c r="A70">
        <v>67</v>
      </c>
      <c r="B70" t="s">
        <v>389</v>
      </c>
      <c r="C70" s="8">
        <f>'Reporte de Formatos'!M74</f>
        <v>23200</v>
      </c>
      <c r="D70" s="8">
        <f>'Reporte de Formatos'!O74</f>
        <v>19242.900000000001</v>
      </c>
      <c r="E70" t="s">
        <v>387</v>
      </c>
      <c r="F70" t="s">
        <v>390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0"/>
  <sheetViews>
    <sheetView topLeftCell="A3" workbookViewId="0">
      <pane ySplit="1" topLeftCell="A53" activePane="bottomLeft" state="frozen"/>
      <selection activeCell="A3" sqref="A3"/>
      <selection pane="bottomLeft" activeCell="A71" sqref="A7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hidden="1" customWidth="1"/>
    <col min="6" max="6" width="28.5703125" hidden="1" customWidth="1"/>
    <col min="7" max="7" width="13.5703125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8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8" x14ac:dyDescent="0.25">
      <c r="A4">
        <v>1</v>
      </c>
      <c r="B4" t="s">
        <v>386</v>
      </c>
      <c r="C4" s="8">
        <v>8313.68</v>
      </c>
      <c r="D4" s="8">
        <f>C4-1919.45</f>
        <v>6394.2300000000005</v>
      </c>
      <c r="E4" t="s">
        <v>387</v>
      </c>
      <c r="F4" t="s">
        <v>388</v>
      </c>
      <c r="G4" s="3"/>
      <c r="H4" s="3"/>
    </row>
    <row r="5" spans="1:8" x14ac:dyDescent="0.25">
      <c r="A5">
        <v>2</v>
      </c>
      <c r="B5" t="s">
        <v>386</v>
      </c>
      <c r="C5" s="8">
        <v>4086.36</v>
      </c>
      <c r="D5" s="8">
        <f>C5-698.89</f>
        <v>3387.4700000000003</v>
      </c>
      <c r="E5" t="s">
        <v>387</v>
      </c>
      <c r="F5" t="s">
        <v>388</v>
      </c>
    </row>
    <row r="6" spans="1:8" x14ac:dyDescent="0.25">
      <c r="A6">
        <v>3</v>
      </c>
      <c r="B6" t="s">
        <v>386</v>
      </c>
      <c r="C6" s="8">
        <v>4086.36</v>
      </c>
      <c r="D6" s="8">
        <f>C6-698.89</f>
        <v>3387.4700000000003</v>
      </c>
      <c r="E6" t="s">
        <v>387</v>
      </c>
      <c r="F6" t="s">
        <v>388</v>
      </c>
    </row>
    <row r="7" spans="1:8" x14ac:dyDescent="0.25">
      <c r="A7">
        <v>4</v>
      </c>
      <c r="B7" t="s">
        <v>386</v>
      </c>
      <c r="C7" s="8">
        <v>5607.91</v>
      </c>
      <c r="D7" s="8">
        <f>C7-1023.96</f>
        <v>4583.95</v>
      </c>
      <c r="E7" t="s">
        <v>387</v>
      </c>
      <c r="F7" t="s">
        <v>388</v>
      </c>
      <c r="G7" s="3"/>
      <c r="H7" s="3"/>
    </row>
    <row r="8" spans="1:8" x14ac:dyDescent="0.25">
      <c r="A8">
        <v>5</v>
      </c>
      <c r="B8" t="s">
        <v>386</v>
      </c>
      <c r="C8" s="8">
        <v>4086.36</v>
      </c>
      <c r="D8" s="8">
        <f>C8-698.89</f>
        <v>3387.4700000000003</v>
      </c>
      <c r="E8" t="s">
        <v>387</v>
      </c>
      <c r="F8" t="s">
        <v>388</v>
      </c>
      <c r="H8" s="6"/>
    </row>
    <row r="9" spans="1:8" x14ac:dyDescent="0.25">
      <c r="A9">
        <v>6</v>
      </c>
      <c r="B9" t="s">
        <v>386</v>
      </c>
      <c r="C9" s="8">
        <v>2406.5300000000002</v>
      </c>
      <c r="D9" s="8">
        <f>C9-267.16</f>
        <v>2139.3700000000003</v>
      </c>
      <c r="E9" t="s">
        <v>387</v>
      </c>
      <c r="F9" t="s">
        <v>388</v>
      </c>
    </row>
    <row r="10" spans="1:8" x14ac:dyDescent="0.25">
      <c r="A10">
        <v>7</v>
      </c>
      <c r="B10" t="s">
        <v>386</v>
      </c>
      <c r="C10" s="8">
        <v>0</v>
      </c>
      <c r="D10" s="8">
        <v>0</v>
      </c>
      <c r="E10" t="s">
        <v>387</v>
      </c>
      <c r="F10" t="s">
        <v>388</v>
      </c>
    </row>
    <row r="11" spans="1:8" x14ac:dyDescent="0.25">
      <c r="A11">
        <v>8</v>
      </c>
      <c r="B11" t="s">
        <v>386</v>
      </c>
      <c r="C11" s="8">
        <v>2406.5300000000002</v>
      </c>
      <c r="D11" s="8">
        <f>C11-262.57</f>
        <v>2143.96</v>
      </c>
      <c r="E11" t="s">
        <v>387</v>
      </c>
      <c r="F11" t="s">
        <v>388</v>
      </c>
    </row>
    <row r="12" spans="1:8" x14ac:dyDescent="0.25">
      <c r="A12">
        <v>9</v>
      </c>
      <c r="B12" t="s">
        <v>386</v>
      </c>
      <c r="C12" s="8">
        <v>0</v>
      </c>
      <c r="D12" s="8">
        <v>0</v>
      </c>
      <c r="E12" t="s">
        <v>387</v>
      </c>
      <c r="F12" t="s">
        <v>388</v>
      </c>
      <c r="G12" s="3"/>
      <c r="H12" s="3"/>
    </row>
    <row r="13" spans="1:8" x14ac:dyDescent="0.25">
      <c r="A13">
        <v>10</v>
      </c>
      <c r="B13" t="s">
        <v>386</v>
      </c>
      <c r="C13" s="8">
        <v>0</v>
      </c>
      <c r="D13" s="8">
        <v>0</v>
      </c>
      <c r="E13" t="s">
        <v>387</v>
      </c>
      <c r="F13" t="s">
        <v>388</v>
      </c>
    </row>
    <row r="14" spans="1:8" x14ac:dyDescent="0.25">
      <c r="A14">
        <v>11</v>
      </c>
      <c r="B14" t="s">
        <v>386</v>
      </c>
      <c r="C14" s="8">
        <v>4086.36</v>
      </c>
      <c r="D14" s="8">
        <f>C14-698.89</f>
        <v>3387.4700000000003</v>
      </c>
      <c r="E14" t="s">
        <v>387</v>
      </c>
      <c r="F14" t="s">
        <v>388</v>
      </c>
      <c r="G14" s="7"/>
      <c r="H14" s="7"/>
    </row>
    <row r="15" spans="1:8" x14ac:dyDescent="0.25">
      <c r="A15">
        <v>12</v>
      </c>
      <c r="B15" t="s">
        <v>386</v>
      </c>
      <c r="C15" s="8">
        <v>0</v>
      </c>
      <c r="D15" s="8">
        <v>0</v>
      </c>
      <c r="E15" t="s">
        <v>387</v>
      </c>
      <c r="F15" t="s">
        <v>388</v>
      </c>
      <c r="G15" s="3"/>
      <c r="H15" s="3"/>
    </row>
    <row r="16" spans="1:8" x14ac:dyDescent="0.25">
      <c r="A16">
        <v>13</v>
      </c>
      <c r="B16" t="s">
        <v>386</v>
      </c>
      <c r="C16" s="8">
        <v>4086.36</v>
      </c>
      <c r="D16" s="8">
        <f>C16-698.89</f>
        <v>3387.4700000000003</v>
      </c>
      <c r="E16" t="s">
        <v>387</v>
      </c>
      <c r="F16" t="s">
        <v>388</v>
      </c>
    </row>
    <row r="17" spans="1:8" x14ac:dyDescent="0.25">
      <c r="A17">
        <v>14</v>
      </c>
      <c r="B17" t="s">
        <v>386</v>
      </c>
      <c r="C17" s="8">
        <v>3477.52</v>
      </c>
      <c r="D17" s="8">
        <f>C17-607.99</f>
        <v>2869.5299999999997</v>
      </c>
      <c r="E17" t="s">
        <v>387</v>
      </c>
      <c r="F17" t="s">
        <v>388</v>
      </c>
      <c r="G17" s="3"/>
      <c r="H17" s="3"/>
    </row>
    <row r="18" spans="1:8" x14ac:dyDescent="0.25">
      <c r="A18">
        <v>15</v>
      </c>
      <c r="B18" t="s">
        <v>386</v>
      </c>
      <c r="C18" s="8">
        <v>2406.5300000000002</v>
      </c>
      <c r="D18" s="8">
        <f>C18-254.76</f>
        <v>2151.7700000000004</v>
      </c>
      <c r="E18" t="s">
        <v>387</v>
      </c>
      <c r="F18" t="s">
        <v>388</v>
      </c>
      <c r="G18" s="3"/>
      <c r="H18" s="3"/>
    </row>
    <row r="19" spans="1:8" x14ac:dyDescent="0.25">
      <c r="A19">
        <v>16</v>
      </c>
      <c r="B19" t="s">
        <v>386</v>
      </c>
      <c r="C19" s="8">
        <v>2406.5300000000002</v>
      </c>
      <c r="D19" s="8">
        <f>C19-254.76</f>
        <v>2151.7700000000004</v>
      </c>
      <c r="E19" t="s">
        <v>387</v>
      </c>
      <c r="F19" t="s">
        <v>388</v>
      </c>
      <c r="G19" s="3"/>
      <c r="H19" s="3"/>
    </row>
    <row r="20" spans="1:8" x14ac:dyDescent="0.25">
      <c r="A20">
        <v>17</v>
      </c>
      <c r="B20" t="s">
        <v>386</v>
      </c>
      <c r="C20" s="8">
        <v>3173.39</v>
      </c>
      <c r="D20" s="8">
        <f>C20-503.85</f>
        <v>2669.54</v>
      </c>
      <c r="E20" t="s">
        <v>387</v>
      </c>
      <c r="F20" t="s">
        <v>388</v>
      </c>
      <c r="G20" s="11"/>
    </row>
    <row r="21" spans="1:8" x14ac:dyDescent="0.25">
      <c r="A21">
        <v>18</v>
      </c>
      <c r="B21" t="s">
        <v>386</v>
      </c>
      <c r="C21" s="8">
        <v>3173.39</v>
      </c>
      <c r="D21" s="8">
        <f>C21-503.85</f>
        <v>2669.54</v>
      </c>
      <c r="E21" t="s">
        <v>387</v>
      </c>
      <c r="F21" t="s">
        <v>388</v>
      </c>
      <c r="G21" s="11"/>
    </row>
    <row r="22" spans="1:8" x14ac:dyDescent="0.25">
      <c r="A22">
        <v>19</v>
      </c>
      <c r="B22" t="s">
        <v>386</v>
      </c>
      <c r="C22" s="8">
        <v>2499.5</v>
      </c>
      <c r="D22" s="8">
        <f>C22-359.98</f>
        <v>2139.52</v>
      </c>
      <c r="E22" t="s">
        <v>387</v>
      </c>
      <c r="F22" t="s">
        <v>388</v>
      </c>
      <c r="G22" s="11"/>
    </row>
    <row r="23" spans="1:8" x14ac:dyDescent="0.25">
      <c r="A23">
        <v>20</v>
      </c>
      <c r="B23" t="s">
        <v>386</v>
      </c>
      <c r="C23" s="9">
        <v>2346.2800000000002</v>
      </c>
      <c r="D23" s="8">
        <f>C23-327.23</f>
        <v>2019.0500000000002</v>
      </c>
      <c r="E23" t="s">
        <v>387</v>
      </c>
      <c r="F23" t="s">
        <v>388</v>
      </c>
      <c r="G23" s="11"/>
    </row>
    <row r="24" spans="1:8" x14ac:dyDescent="0.25">
      <c r="A24">
        <v>21</v>
      </c>
      <c r="B24" t="s">
        <v>386</v>
      </c>
      <c r="C24" s="9">
        <v>2346.2800000000002</v>
      </c>
      <c r="D24" s="8">
        <f>C24-359.98</f>
        <v>1986.3000000000002</v>
      </c>
      <c r="E24" t="s">
        <v>387</v>
      </c>
      <c r="F24" t="s">
        <v>388</v>
      </c>
      <c r="G24" s="11"/>
    </row>
    <row r="25" spans="1:8" x14ac:dyDescent="0.25">
      <c r="A25">
        <v>22</v>
      </c>
      <c r="B25" t="s">
        <v>386</v>
      </c>
      <c r="C25" s="10">
        <v>2805.92</v>
      </c>
      <c r="D25" s="8">
        <f>C25-475.56</f>
        <v>2330.36</v>
      </c>
      <c r="E25" t="s">
        <v>387</v>
      </c>
      <c r="F25" t="s">
        <v>388</v>
      </c>
      <c r="G25" s="11"/>
    </row>
    <row r="26" spans="1:8" x14ac:dyDescent="0.25">
      <c r="A26">
        <v>23</v>
      </c>
      <c r="B26" t="s">
        <v>386</v>
      </c>
      <c r="C26" s="8">
        <v>2919.73</v>
      </c>
      <c r="D26" s="8">
        <f>C26-377.32</f>
        <v>2542.41</v>
      </c>
      <c r="E26" t="s">
        <v>387</v>
      </c>
      <c r="F26" t="s">
        <v>388</v>
      </c>
      <c r="G26" s="11"/>
    </row>
    <row r="27" spans="1:8" x14ac:dyDescent="0.25">
      <c r="A27">
        <v>24</v>
      </c>
      <c r="B27" t="s">
        <v>386</v>
      </c>
      <c r="C27" s="8">
        <v>2601.75</v>
      </c>
      <c r="D27" s="8">
        <f>C27-381.77</f>
        <v>2219.98</v>
      </c>
      <c r="E27" t="s">
        <v>387</v>
      </c>
      <c r="F27" t="s">
        <v>388</v>
      </c>
      <c r="G27" s="11"/>
    </row>
    <row r="28" spans="1:8" x14ac:dyDescent="0.25">
      <c r="A28">
        <v>25</v>
      </c>
      <c r="B28" t="s">
        <v>386</v>
      </c>
      <c r="C28" s="8">
        <v>3173.39</v>
      </c>
      <c r="D28" s="8">
        <f>C28-503.85</f>
        <v>2669.54</v>
      </c>
      <c r="E28" t="s">
        <v>387</v>
      </c>
      <c r="F28" t="s">
        <v>388</v>
      </c>
      <c r="G28" s="11"/>
    </row>
    <row r="29" spans="1:8" x14ac:dyDescent="0.25">
      <c r="A29">
        <v>26</v>
      </c>
      <c r="B29" t="s">
        <v>386</v>
      </c>
      <c r="C29" s="8">
        <v>2499.5</v>
      </c>
      <c r="D29" s="8">
        <f>C29-359.98</f>
        <v>2139.52</v>
      </c>
      <c r="E29" t="s">
        <v>387</v>
      </c>
      <c r="F29" t="s">
        <v>388</v>
      </c>
      <c r="G29" s="11"/>
    </row>
    <row r="30" spans="1:8" x14ac:dyDescent="0.25">
      <c r="A30">
        <v>27</v>
      </c>
      <c r="B30" t="s">
        <v>386</v>
      </c>
      <c r="C30" s="8">
        <v>2729.31</v>
      </c>
      <c r="D30" s="8">
        <f>C30-409.1</f>
        <v>2320.21</v>
      </c>
      <c r="E30" t="s">
        <v>387</v>
      </c>
      <c r="F30" t="s">
        <v>388</v>
      </c>
      <c r="G30" s="11"/>
    </row>
    <row r="31" spans="1:8" x14ac:dyDescent="0.25">
      <c r="A31">
        <v>28</v>
      </c>
      <c r="B31" t="s">
        <v>386</v>
      </c>
      <c r="C31" s="9">
        <v>2346.2800000000002</v>
      </c>
      <c r="D31" s="8">
        <f>C31-249.22</f>
        <v>2097.0600000000004</v>
      </c>
      <c r="E31" t="s">
        <v>387</v>
      </c>
      <c r="F31" t="s">
        <v>388</v>
      </c>
      <c r="G31" s="11"/>
    </row>
    <row r="32" spans="1:8" x14ac:dyDescent="0.25">
      <c r="A32">
        <v>29</v>
      </c>
      <c r="B32" t="s">
        <v>386</v>
      </c>
      <c r="C32" s="8">
        <v>2919.73</v>
      </c>
      <c r="D32" s="8">
        <f>C32-590.78</f>
        <v>2328.9499999999998</v>
      </c>
      <c r="E32" t="s">
        <v>387</v>
      </c>
      <c r="F32" t="s">
        <v>388</v>
      </c>
      <c r="G32" s="11"/>
    </row>
    <row r="33" spans="1:7" x14ac:dyDescent="0.25">
      <c r="A33">
        <v>30</v>
      </c>
      <c r="B33" t="s">
        <v>386</v>
      </c>
      <c r="C33" s="8">
        <v>3249.99</v>
      </c>
      <c r="D33" s="8">
        <f>C33-660.12</f>
        <v>2589.87</v>
      </c>
      <c r="E33" t="s">
        <v>387</v>
      </c>
      <c r="F33" t="s">
        <v>388</v>
      </c>
      <c r="G33" s="11"/>
    </row>
    <row r="34" spans="1:7" x14ac:dyDescent="0.25">
      <c r="A34">
        <v>31</v>
      </c>
      <c r="B34" t="s">
        <v>386</v>
      </c>
      <c r="C34" s="8">
        <v>2729.31</v>
      </c>
      <c r="D34" s="8">
        <f>C34-409.1</f>
        <v>2320.21</v>
      </c>
      <c r="E34" t="s">
        <v>387</v>
      </c>
      <c r="F34" t="s">
        <v>388</v>
      </c>
      <c r="G34" s="11"/>
    </row>
    <row r="35" spans="1:7" x14ac:dyDescent="0.25">
      <c r="A35">
        <v>32</v>
      </c>
      <c r="B35" t="s">
        <v>386</v>
      </c>
      <c r="C35" s="8">
        <v>3173.39</v>
      </c>
      <c r="D35" s="8">
        <f>C35-503.97</f>
        <v>2669.42</v>
      </c>
      <c r="E35" t="s">
        <v>387</v>
      </c>
      <c r="F35" t="s">
        <v>388</v>
      </c>
      <c r="G35" s="11"/>
    </row>
    <row r="36" spans="1:7" x14ac:dyDescent="0.25">
      <c r="A36">
        <v>33</v>
      </c>
      <c r="B36" t="s">
        <v>386</v>
      </c>
      <c r="C36" s="8">
        <v>2996.33</v>
      </c>
      <c r="D36" s="8">
        <f>C36-466.05</f>
        <v>2530.2799999999997</v>
      </c>
      <c r="E36" t="s">
        <v>387</v>
      </c>
      <c r="F36" t="s">
        <v>388</v>
      </c>
      <c r="G36" s="11"/>
    </row>
    <row r="37" spans="1:7" x14ac:dyDescent="0.25">
      <c r="A37">
        <v>34</v>
      </c>
      <c r="B37" t="s">
        <v>386</v>
      </c>
      <c r="C37" s="8">
        <v>2729.31</v>
      </c>
      <c r="D37" s="8">
        <f>C37-409.1</f>
        <v>2320.21</v>
      </c>
      <c r="E37" t="s">
        <v>387</v>
      </c>
      <c r="F37" t="s">
        <v>388</v>
      </c>
      <c r="G37" s="11"/>
    </row>
    <row r="38" spans="1:7" x14ac:dyDescent="0.25">
      <c r="A38">
        <v>35</v>
      </c>
      <c r="B38" t="s">
        <v>386</v>
      </c>
      <c r="C38" s="8">
        <v>2499.5</v>
      </c>
      <c r="D38" s="8">
        <f>C38-359.98</f>
        <v>2139.52</v>
      </c>
      <c r="E38" t="s">
        <v>387</v>
      </c>
      <c r="F38" t="s">
        <v>388</v>
      </c>
      <c r="G38" s="11"/>
    </row>
    <row r="39" spans="1:7" x14ac:dyDescent="0.25">
      <c r="A39">
        <v>36</v>
      </c>
      <c r="B39" t="s">
        <v>386</v>
      </c>
      <c r="C39" s="8">
        <v>2996.33</v>
      </c>
      <c r="D39" s="8">
        <f>C39-466.05</f>
        <v>2530.2799999999997</v>
      </c>
      <c r="E39" t="s">
        <v>387</v>
      </c>
      <c r="F39" t="s">
        <v>388</v>
      </c>
      <c r="G39" s="11"/>
    </row>
    <row r="40" spans="1:7" x14ac:dyDescent="0.25">
      <c r="A40">
        <v>37</v>
      </c>
      <c r="B40" t="s">
        <v>386</v>
      </c>
      <c r="C40" s="8">
        <v>2346.2800000000002</v>
      </c>
      <c r="D40" s="8">
        <f>C40-327.23</f>
        <v>2019.0500000000002</v>
      </c>
      <c r="E40" t="s">
        <v>387</v>
      </c>
      <c r="F40" t="s">
        <v>388</v>
      </c>
      <c r="G40" s="11"/>
    </row>
    <row r="41" spans="1:7" x14ac:dyDescent="0.25">
      <c r="A41">
        <v>38</v>
      </c>
      <c r="B41" t="s">
        <v>386</v>
      </c>
      <c r="C41" s="8">
        <v>2346.2800000000002</v>
      </c>
      <c r="D41" s="8">
        <f>C41-327.23</f>
        <v>2019.0500000000002</v>
      </c>
      <c r="E41" t="s">
        <v>387</v>
      </c>
      <c r="F41" t="s">
        <v>388</v>
      </c>
      <c r="G41" s="11"/>
    </row>
    <row r="42" spans="1:7" x14ac:dyDescent="0.25">
      <c r="A42">
        <v>39</v>
      </c>
      <c r="B42" t="s">
        <v>386</v>
      </c>
      <c r="C42" s="8">
        <v>3173.39</v>
      </c>
      <c r="D42" s="8">
        <f>C42-503.85</f>
        <v>2669.54</v>
      </c>
      <c r="E42" t="s">
        <v>387</v>
      </c>
      <c r="F42" t="s">
        <v>388</v>
      </c>
      <c r="G42" s="11"/>
    </row>
    <row r="43" spans="1:7" x14ac:dyDescent="0.25">
      <c r="A43">
        <v>40</v>
      </c>
      <c r="B43" t="s">
        <v>386</v>
      </c>
      <c r="C43" s="8">
        <v>3173.39</v>
      </c>
      <c r="D43" s="8">
        <f>C43-503.85</f>
        <v>2669.54</v>
      </c>
      <c r="E43" t="s">
        <v>387</v>
      </c>
      <c r="F43" t="s">
        <v>388</v>
      </c>
      <c r="G43" s="11"/>
    </row>
    <row r="44" spans="1:7" x14ac:dyDescent="0.25">
      <c r="A44">
        <v>41</v>
      </c>
      <c r="B44" t="s">
        <v>386</v>
      </c>
      <c r="C44" s="8">
        <v>2729.31</v>
      </c>
      <c r="D44" s="8">
        <f>C44-409.1</f>
        <v>2320.21</v>
      </c>
      <c r="E44" t="s">
        <v>387</v>
      </c>
      <c r="F44" t="s">
        <v>388</v>
      </c>
      <c r="G44" s="11"/>
    </row>
    <row r="45" spans="1:7" x14ac:dyDescent="0.25">
      <c r="A45">
        <v>42</v>
      </c>
      <c r="B45" t="s">
        <v>386</v>
      </c>
      <c r="C45" s="8">
        <v>2919.73</v>
      </c>
      <c r="D45" s="8">
        <f>C45-449.79</f>
        <v>2469.94</v>
      </c>
      <c r="E45" t="s">
        <v>387</v>
      </c>
      <c r="F45" t="s">
        <v>388</v>
      </c>
      <c r="G45" s="11"/>
    </row>
    <row r="46" spans="1:7" x14ac:dyDescent="0.25">
      <c r="A46">
        <v>43</v>
      </c>
      <c r="B46" t="s">
        <v>386</v>
      </c>
      <c r="C46" s="8">
        <v>2346.2800000000002</v>
      </c>
      <c r="D46" s="8">
        <f>C46-327.23</f>
        <v>2019.0500000000002</v>
      </c>
      <c r="E46" t="s">
        <v>387</v>
      </c>
      <c r="F46" t="s">
        <v>388</v>
      </c>
      <c r="G46" s="11"/>
    </row>
    <row r="47" spans="1:7" x14ac:dyDescent="0.25">
      <c r="A47">
        <v>44</v>
      </c>
      <c r="B47" t="s">
        <v>386</v>
      </c>
      <c r="C47" s="8">
        <v>3173.39</v>
      </c>
      <c r="D47" s="8">
        <f>C47-503.85</f>
        <v>2669.54</v>
      </c>
      <c r="E47" t="s">
        <v>387</v>
      </c>
      <c r="F47" t="s">
        <v>388</v>
      </c>
      <c r="G47" s="11"/>
    </row>
    <row r="48" spans="1:7" x14ac:dyDescent="0.25">
      <c r="A48">
        <v>45</v>
      </c>
      <c r="B48" t="s">
        <v>386</v>
      </c>
      <c r="C48" s="8">
        <v>0</v>
      </c>
      <c r="D48" s="8">
        <v>0</v>
      </c>
      <c r="E48" t="s">
        <v>387</v>
      </c>
      <c r="F48" t="s">
        <v>388</v>
      </c>
      <c r="G48" s="11"/>
    </row>
    <row r="49" spans="1:7" x14ac:dyDescent="0.25">
      <c r="A49">
        <v>46</v>
      </c>
      <c r="B49" t="s">
        <v>386</v>
      </c>
      <c r="C49" s="8">
        <v>2805.92</v>
      </c>
      <c r="D49" s="8">
        <f>C49-425.35</f>
        <v>2380.5700000000002</v>
      </c>
      <c r="E49" t="s">
        <v>387</v>
      </c>
      <c r="F49" t="s">
        <v>388</v>
      </c>
      <c r="G49" s="11"/>
    </row>
    <row r="50" spans="1:7" x14ac:dyDescent="0.25">
      <c r="A50">
        <v>47</v>
      </c>
      <c r="B50" t="s">
        <v>386</v>
      </c>
      <c r="C50" s="8">
        <v>2346.2800000000002</v>
      </c>
      <c r="D50" s="8">
        <f>C50-221.29</f>
        <v>2124.9900000000002</v>
      </c>
      <c r="E50" t="s">
        <v>387</v>
      </c>
      <c r="F50" t="s">
        <v>388</v>
      </c>
      <c r="G50" s="11"/>
    </row>
    <row r="51" spans="1:7" x14ac:dyDescent="0.25">
      <c r="A51">
        <v>48</v>
      </c>
      <c r="B51" t="s">
        <v>386</v>
      </c>
      <c r="C51" s="9">
        <v>2346.2800000000002</v>
      </c>
      <c r="D51" s="8">
        <f>C51-171.92</f>
        <v>2174.36</v>
      </c>
      <c r="E51" t="s">
        <v>387</v>
      </c>
      <c r="F51" t="s">
        <v>388</v>
      </c>
      <c r="G51" s="11"/>
    </row>
    <row r="52" spans="1:7" x14ac:dyDescent="0.25">
      <c r="A52">
        <v>49</v>
      </c>
      <c r="B52" t="s">
        <v>386</v>
      </c>
      <c r="C52" s="9">
        <v>0</v>
      </c>
      <c r="D52" s="8">
        <v>0</v>
      </c>
      <c r="E52" t="s">
        <v>387</v>
      </c>
      <c r="F52" t="s">
        <v>388</v>
      </c>
      <c r="G52" s="11"/>
    </row>
    <row r="53" spans="1:7" x14ac:dyDescent="0.25">
      <c r="A53">
        <v>50</v>
      </c>
      <c r="B53" t="s">
        <v>386</v>
      </c>
      <c r="C53" s="9">
        <v>2346.2800000000002</v>
      </c>
      <c r="D53" s="8">
        <f>C53-171.92</f>
        <v>2174.36</v>
      </c>
      <c r="E53" t="s">
        <v>387</v>
      </c>
      <c r="F53" t="s">
        <v>388</v>
      </c>
      <c r="G53" s="11"/>
    </row>
    <row r="54" spans="1:7" x14ac:dyDescent="0.25">
      <c r="A54">
        <v>51</v>
      </c>
      <c r="B54" t="s">
        <v>386</v>
      </c>
      <c r="C54" s="9">
        <v>698.39</v>
      </c>
      <c r="D54" s="9">
        <v>698.39</v>
      </c>
    </row>
    <row r="55" spans="1:7" x14ac:dyDescent="0.25">
      <c r="A55">
        <v>52</v>
      </c>
      <c r="B55" t="s">
        <v>386</v>
      </c>
      <c r="C55" s="9">
        <v>698.3</v>
      </c>
      <c r="D55" s="9">
        <v>698.3</v>
      </c>
    </row>
    <row r="56" spans="1:7" x14ac:dyDescent="0.25">
      <c r="A56">
        <v>53</v>
      </c>
      <c r="B56" t="s">
        <v>386</v>
      </c>
      <c r="C56" s="9">
        <v>698.38</v>
      </c>
      <c r="D56" s="9">
        <v>698.38</v>
      </c>
    </row>
    <row r="57" spans="1:7" x14ac:dyDescent="0.25">
      <c r="A57">
        <v>54</v>
      </c>
      <c r="B57" t="s">
        <v>386</v>
      </c>
      <c r="C57" s="9">
        <v>1035.8399999999999</v>
      </c>
      <c r="D57" s="9">
        <v>1035.8399999999999</v>
      </c>
    </row>
    <row r="58" spans="1:7" x14ac:dyDescent="0.25">
      <c r="A58">
        <v>55</v>
      </c>
      <c r="B58" t="s">
        <v>386</v>
      </c>
      <c r="C58">
        <v>937.15</v>
      </c>
      <c r="D58">
        <v>937.15</v>
      </c>
    </row>
    <row r="59" spans="1:7" x14ac:dyDescent="0.25">
      <c r="A59">
        <v>56</v>
      </c>
      <c r="B59" t="s">
        <v>386</v>
      </c>
      <c r="C59" s="8">
        <v>0</v>
      </c>
      <c r="D59" s="8">
        <v>0</v>
      </c>
    </row>
    <row r="60" spans="1:7" x14ac:dyDescent="0.25">
      <c r="A60">
        <v>57</v>
      </c>
      <c r="B60" t="s">
        <v>386</v>
      </c>
      <c r="C60" s="8">
        <v>0</v>
      </c>
      <c r="D60" s="8">
        <v>0</v>
      </c>
    </row>
    <row r="61" spans="1:7" x14ac:dyDescent="0.25">
      <c r="A61">
        <v>58</v>
      </c>
      <c r="B61" t="s">
        <v>386</v>
      </c>
      <c r="C61">
        <v>1517.21</v>
      </c>
      <c r="D61">
        <f>C61-150.15</f>
        <v>1367.06</v>
      </c>
    </row>
    <row r="62" spans="1:7" x14ac:dyDescent="0.25">
      <c r="A62">
        <v>59</v>
      </c>
      <c r="B62" t="s">
        <v>386</v>
      </c>
      <c r="C62">
        <v>1521.38</v>
      </c>
      <c r="D62">
        <f>C62-151.03</f>
        <v>1370.3500000000001</v>
      </c>
    </row>
    <row r="63" spans="1:7" x14ac:dyDescent="0.25">
      <c r="A63">
        <v>60</v>
      </c>
      <c r="B63" t="s">
        <v>386</v>
      </c>
      <c r="C63">
        <v>1450.65</v>
      </c>
      <c r="D63">
        <v>1450.65</v>
      </c>
    </row>
    <row r="64" spans="1:7" x14ac:dyDescent="0.25">
      <c r="A64">
        <v>61</v>
      </c>
      <c r="B64" t="s">
        <v>386</v>
      </c>
      <c r="C64">
        <v>1450.65</v>
      </c>
      <c r="D64">
        <f>C64-124.68</f>
        <v>1325.97</v>
      </c>
    </row>
    <row r="65" spans="1:4" x14ac:dyDescent="0.25">
      <c r="A65">
        <v>62</v>
      </c>
      <c r="B65" t="s">
        <v>386</v>
      </c>
      <c r="C65">
        <v>1398.02</v>
      </c>
      <c r="D65">
        <f>C65</f>
        <v>1398.02</v>
      </c>
    </row>
    <row r="66" spans="1:4" x14ac:dyDescent="0.25">
      <c r="A66">
        <v>63</v>
      </c>
      <c r="B66" t="s">
        <v>386</v>
      </c>
      <c r="C66" s="8">
        <v>698.3</v>
      </c>
      <c r="D66" s="8">
        <v>698.3</v>
      </c>
    </row>
    <row r="67" spans="1:4" x14ac:dyDescent="0.25">
      <c r="A67">
        <v>64</v>
      </c>
      <c r="B67" t="s">
        <v>386</v>
      </c>
      <c r="C67">
        <v>1266.44</v>
      </c>
      <c r="D67">
        <v>1266.44</v>
      </c>
    </row>
    <row r="68" spans="1:4" x14ac:dyDescent="0.25">
      <c r="A68">
        <v>65</v>
      </c>
      <c r="B68" t="s">
        <v>386</v>
      </c>
      <c r="C68" s="8">
        <v>0</v>
      </c>
      <c r="D68" s="8">
        <v>0</v>
      </c>
    </row>
    <row r="69" spans="1:4" x14ac:dyDescent="0.25">
      <c r="A69">
        <v>66</v>
      </c>
      <c r="B69" t="s">
        <v>386</v>
      </c>
      <c r="C69">
        <v>1726.97</v>
      </c>
      <c r="D69">
        <f>C69-194.95</f>
        <v>1532.02</v>
      </c>
    </row>
    <row r="70" spans="1:4" x14ac:dyDescent="0.25">
      <c r="A70">
        <v>67</v>
      </c>
      <c r="B70" t="s">
        <v>386</v>
      </c>
      <c r="C70">
        <v>1907.89</v>
      </c>
      <c r="D70" s="8">
        <f>C70-233.59</f>
        <v>1674.3000000000002</v>
      </c>
    </row>
  </sheetData>
  <pageMargins left="0.7" right="0.7" top="0.75" bottom="0.75" header="0.3" footer="0.3"/>
  <ignoredErrors>
    <ignoredError sqref="D7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2025-01-29T17:31:22Z</dcterms:modified>
</cp:coreProperties>
</file>